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_ BURSA QTRLY REPORT _\FY'17 - QTR 2\"/>
    </mc:Choice>
  </mc:AlternateContent>
  <bookViews>
    <workbookView xWindow="0" yWindow="0" windowWidth="23040" windowHeight="10848" tabRatio="728"/>
  </bookViews>
  <sheets>
    <sheet name="Income Stt" sheetId="1" r:id="rId1"/>
    <sheet name="Balance Sheet" sheetId="2" r:id="rId2"/>
    <sheet name="Changes in Equity" sheetId="3" r:id="rId3"/>
    <sheet name="Cash Flow Stt" sheetId="4" r:id="rId4"/>
  </sheets>
  <definedNames>
    <definedName name="_xlnm.Print_Area" localSheetId="1">'Balance Sheet'!$A$1:$D$61</definedName>
    <definedName name="_xlnm.Print_Area" localSheetId="3">'Cash Flow Stt'!$A$1:$D$70</definedName>
    <definedName name="_xlnm.Print_Area" localSheetId="2">'Changes in Equity'!$A$1:$H$41</definedName>
    <definedName name="_xlnm.Print_Area" localSheetId="0">'Income Stt'!$A$1:$G$44</definedName>
  </definedNames>
  <calcPr calcId="152511"/>
</workbook>
</file>

<file path=xl/calcChain.xml><?xml version="1.0" encoding="utf-8"?>
<calcChain xmlns="http://schemas.openxmlformats.org/spreadsheetml/2006/main">
  <c r="C10" i="1" l="1"/>
  <c r="G17" i="3" l="1"/>
  <c r="G27" i="1"/>
  <c r="F27" i="1"/>
  <c r="F20" i="1"/>
  <c r="F16" i="1"/>
  <c r="F15" i="1"/>
  <c r="F14" i="1"/>
  <c r="F13" i="1"/>
  <c r="F10" i="1"/>
  <c r="F9" i="1"/>
  <c r="F11" i="1" l="1"/>
  <c r="F18" i="1" s="1"/>
  <c r="G20" i="1"/>
  <c r="G16" i="1"/>
  <c r="G15" i="1"/>
  <c r="G14" i="1"/>
  <c r="G13" i="1"/>
  <c r="G10" i="1"/>
  <c r="G9" i="1"/>
  <c r="F12" i="1" l="1"/>
  <c r="G11" i="1"/>
  <c r="G12" i="1" s="1"/>
  <c r="F21" i="1"/>
  <c r="G18" i="1" l="1"/>
  <c r="D11" i="1"/>
  <c r="D18" i="1" s="1"/>
  <c r="D21" i="1" l="1"/>
  <c r="D12" i="1"/>
  <c r="G6" i="1"/>
  <c r="C57" i="4" l="1"/>
  <c r="D53" i="4"/>
  <c r="E27" i="3" l="1"/>
  <c r="F26" i="1"/>
  <c r="D1" i="4" l="1"/>
  <c r="A3" i="4"/>
  <c r="C5" i="4"/>
  <c r="C53" i="4"/>
  <c r="D62" i="4"/>
  <c r="C67" i="4"/>
  <c r="H1" i="3"/>
  <c r="H9" i="3"/>
  <c r="E12" i="3"/>
  <c r="H12" i="3" s="1"/>
  <c r="C14" i="3"/>
  <c r="D14" i="3"/>
  <c r="C62" i="4"/>
  <c r="H17" i="3"/>
  <c r="H18" i="3" s="1"/>
  <c r="C18" i="3"/>
  <c r="D18" i="3"/>
  <c r="F18" i="3"/>
  <c r="G18" i="3"/>
  <c r="H23" i="3"/>
  <c r="H24" i="3"/>
  <c r="H27" i="3"/>
  <c r="C29" i="3"/>
  <c r="D29" i="3"/>
  <c r="E29" i="3"/>
  <c r="E35" i="3" s="1"/>
  <c r="H32" i="3"/>
  <c r="H33" i="3" s="1"/>
  <c r="C33" i="3"/>
  <c r="D33" i="3"/>
  <c r="F33" i="3"/>
  <c r="G33" i="3"/>
  <c r="J42" i="3"/>
  <c r="J43" i="3" s="1"/>
  <c r="D1" i="2"/>
  <c r="C4" i="2"/>
  <c r="C16" i="2"/>
  <c r="D16" i="2"/>
  <c r="C25" i="2"/>
  <c r="D25" i="2"/>
  <c r="C41" i="2"/>
  <c r="D41" i="2"/>
  <c r="C50" i="2"/>
  <c r="D50" i="2"/>
  <c r="F6" i="1"/>
  <c r="C6" i="4" s="1"/>
  <c r="D6" i="4"/>
  <c r="C11" i="1"/>
  <c r="F13" i="3"/>
  <c r="F14" i="3" s="1"/>
  <c r="F28" i="3"/>
  <c r="H28" i="3" s="1"/>
  <c r="C20" i="3" l="1"/>
  <c r="D52" i="2"/>
  <c r="D27" i="2"/>
  <c r="F20" i="3"/>
  <c r="D10" i="4"/>
  <c r="D32" i="4" s="1"/>
  <c r="D38" i="4" s="1"/>
  <c r="D43" i="4" s="1"/>
  <c r="D64" i="4" s="1"/>
  <c r="D66" i="4" s="1"/>
  <c r="D68" i="4" s="1"/>
  <c r="D35" i="3"/>
  <c r="C12" i="1"/>
  <c r="D20" i="3"/>
  <c r="C35" i="3"/>
  <c r="C52" i="2"/>
  <c r="C27" i="2"/>
  <c r="E14" i="3"/>
  <c r="E20" i="3" s="1"/>
  <c r="C33" i="2" s="1"/>
  <c r="H13" i="3"/>
  <c r="C18" i="1"/>
  <c r="F29" i="3"/>
  <c r="F35" i="3" s="1"/>
  <c r="D31" i="1"/>
  <c r="D37" i="1" s="1"/>
  <c r="D28" i="1"/>
  <c r="D34" i="1" s="1"/>
  <c r="G21" i="1" l="1"/>
  <c r="C21" i="1"/>
  <c r="C10" i="4"/>
  <c r="C32" i="4" s="1"/>
  <c r="C38" i="4" s="1"/>
  <c r="C43" i="4" s="1"/>
  <c r="C64" i="4" s="1"/>
  <c r="C66" i="4" s="1"/>
  <c r="C68" i="4" s="1"/>
  <c r="C69" i="4" s="1"/>
  <c r="G28" i="1" l="1"/>
  <c r="G34" i="1" s="1"/>
  <c r="G31" i="1"/>
  <c r="G26" i="3" s="1"/>
  <c r="C28" i="1"/>
  <c r="C31" i="1"/>
  <c r="F31" i="1"/>
  <c r="F28" i="1"/>
  <c r="G37" i="1" l="1"/>
  <c r="F34" i="1"/>
  <c r="C34" i="1"/>
  <c r="C37" i="1"/>
  <c r="G11" i="3"/>
  <c r="F37" i="1"/>
  <c r="H26" i="3"/>
  <c r="H29" i="3" s="1"/>
  <c r="H35" i="3" s="1"/>
  <c r="G29" i="3"/>
  <c r="G35" i="3" s="1"/>
  <c r="D35" i="2" s="1"/>
  <c r="H37" i="3" l="1"/>
  <c r="D56" i="2"/>
  <c r="D54" i="2"/>
  <c r="D55" i="2" s="1"/>
  <c r="G14" i="3"/>
  <c r="G20" i="3" s="1"/>
  <c r="C34" i="2" s="1"/>
  <c r="C35" i="2" s="1"/>
  <c r="H11" i="3"/>
  <c r="H14" i="3" s="1"/>
  <c r="H20" i="3" s="1"/>
  <c r="H21" i="3" l="1"/>
  <c r="C56" i="2"/>
  <c r="C54" i="2"/>
  <c r="C58" i="2" l="1"/>
  <c r="C55" i="2"/>
</calcChain>
</file>

<file path=xl/sharedStrings.xml><?xml version="1.0" encoding="utf-8"?>
<sst xmlns="http://schemas.openxmlformats.org/spreadsheetml/2006/main" count="168" uniqueCount="138">
  <si>
    <t>3 months ended</t>
  </si>
  <si>
    <t>RM '000</t>
  </si>
  <si>
    <t>Revenue</t>
  </si>
  <si>
    <t>Cost of Sales</t>
  </si>
  <si>
    <t>Gross Profit</t>
  </si>
  <si>
    <t>Profit before tax</t>
  </si>
  <si>
    <t>Profit for the period</t>
  </si>
  <si>
    <t>As at</t>
  </si>
  <si>
    <t>ASSETS</t>
  </si>
  <si>
    <t>Non-Current Assets</t>
  </si>
  <si>
    <t>Property, plant and equipment</t>
  </si>
  <si>
    <t>Deferred tax assets</t>
  </si>
  <si>
    <t>Current Assets</t>
  </si>
  <si>
    <t>Inventories</t>
  </si>
  <si>
    <t>Trade receivables</t>
  </si>
  <si>
    <t>Other receivables</t>
  </si>
  <si>
    <t>TOTAL ASSETS</t>
  </si>
  <si>
    <t>EQUITY AND LIABILITIES</t>
  </si>
  <si>
    <t>Share capital</t>
  </si>
  <si>
    <t>Share premium</t>
  </si>
  <si>
    <t>Other reserves</t>
  </si>
  <si>
    <t>Retained earnings</t>
  </si>
  <si>
    <t>Total Equity</t>
  </si>
  <si>
    <t>Provisions for other liabilities</t>
  </si>
  <si>
    <t>Deferred tax liabilites</t>
  </si>
  <si>
    <t>Current Liabilities</t>
  </si>
  <si>
    <t>Trade payables</t>
  </si>
  <si>
    <t>Other payables</t>
  </si>
  <si>
    <t>Total Liabilities</t>
  </si>
  <si>
    <r>
      <t xml:space="preserve">PADINI HOLDINGS BERHAD </t>
    </r>
    <r>
      <rPr>
        <b/>
        <u/>
        <sz val="8"/>
        <rFont val="Arial Narrow"/>
        <family val="2"/>
      </rPr>
      <t>(Company No.: 50202-A)</t>
    </r>
  </si>
  <si>
    <t>Distributable</t>
  </si>
  <si>
    <t>Net Asset per share (in RM)</t>
  </si>
  <si>
    <t>Diluted earnings is not applicable for the Group.</t>
  </si>
  <si>
    <t>Intangible assets</t>
  </si>
  <si>
    <t>CASH FLOW FROM OPERATING ACTIVITIES</t>
  </si>
  <si>
    <t>Adjustments for:</t>
  </si>
  <si>
    <t>Receivables</t>
  </si>
  <si>
    <t>Payables</t>
  </si>
  <si>
    <t>Interest expense</t>
  </si>
  <si>
    <t>CASH FLOW FROM INVESTING ACTIVITIES</t>
  </si>
  <si>
    <t>Interest income</t>
  </si>
  <si>
    <t>CASH FLOW FROM FINANCING ACTIVITIES</t>
  </si>
  <si>
    <t>Changes in short term borrowings</t>
  </si>
  <si>
    <t>Effect of exchange rate changes</t>
  </si>
  <si>
    <t>Cash and cash equivalents b/f</t>
  </si>
  <si>
    <t>Cash and cash equivalents c/f</t>
  </si>
  <si>
    <t>Total comprehensive income for the financial period</t>
  </si>
  <si>
    <t>Profit attributable to:</t>
  </si>
  <si>
    <t>Owners of the parent</t>
  </si>
  <si>
    <t>Total comprehensive income attributable to:</t>
  </si>
  <si>
    <t>UNAUDITED CONDENSED CONSOLIDATED STATEMENT OF CHANGES IN EQUITY</t>
  </si>
  <si>
    <t>UNAUDITED CONDENSED CONSOLIDATED STATEMENT OF CASH FLOWS</t>
  </si>
  <si>
    <t>Current tax assets</t>
  </si>
  <si>
    <t>Equity attributable to owners of the parent</t>
  </si>
  <si>
    <t>Non-Current Liabilities</t>
  </si>
  <si>
    <t>UNAUDITED CONDENSED CONSOLIDATED STATEMENT OF PROFIT AND LOSS AND OTHER COMPREHENSIVE INCOME</t>
  </si>
  <si>
    <t>Other Income</t>
  </si>
  <si>
    <t>Selling and distribution costs</t>
  </si>
  <si>
    <t>Finance costs</t>
  </si>
  <si>
    <t>Dividends paid</t>
  </si>
  <si>
    <t>Administrative expenses</t>
  </si>
  <si>
    <t>Foreign currency translations</t>
  </si>
  <si>
    <t>Items that may be reclassified subsequently to profit and loss:</t>
  </si>
  <si>
    <t>Other comprehensive income, net of tax</t>
  </si>
  <si>
    <t>Earnings per ordinary share attributable to owners of the parent:</t>
  </si>
  <si>
    <t>Basic</t>
  </si>
  <si>
    <t>Investment property</t>
  </si>
  <si>
    <t>Provision for restoration cost</t>
  </si>
  <si>
    <t>TOTAL EQUITY AND LIABILITIES</t>
  </si>
  <si>
    <t>Profit for the financial year</t>
  </si>
  <si>
    <t>Total comprehensive income</t>
  </si>
  <si>
    <t>Transactions with owners</t>
  </si>
  <si>
    <t>Total transactions with owners</t>
  </si>
  <si>
    <t>Effect of the adoption of MFRS 1</t>
  </si>
  <si>
    <t>Attributable to owners of the parent</t>
  </si>
  <si>
    <t>Total equity</t>
  </si>
  <si>
    <t>Non-distributable</t>
  </si>
  <si>
    <t>Amortisation of intangible assets</t>
  </si>
  <si>
    <t>Changes in fair value of investment property</t>
  </si>
  <si>
    <t>Dividend income</t>
  </si>
  <si>
    <t>Property, plant and equipment written off</t>
  </si>
  <si>
    <t>Depreciation of property, plant and equipment</t>
  </si>
  <si>
    <t>Inventories written off</t>
  </si>
  <si>
    <t>Operating profit before changes in working capital</t>
  </si>
  <si>
    <t>Interest paid</t>
  </si>
  <si>
    <t>Tax paid</t>
  </si>
  <si>
    <t>Proceeds from disposal of financial assets at fair value through profit or loss</t>
  </si>
  <si>
    <t>Interest received</t>
  </si>
  <si>
    <t>Purchase of  property, plant and equipment and intangible assets</t>
  </si>
  <si>
    <t>Repayments of term loans</t>
  </si>
  <si>
    <t>Repayments of hire purchases and lease creditors</t>
  </si>
  <si>
    <t>Restoration Finance Cost</t>
  </si>
  <si>
    <t>Cash and bank balances</t>
  </si>
  <si>
    <t>UNAUDITED CONDENSED CONSOLIDATED STATEMENT OF FINANCIAL POSITION</t>
  </si>
  <si>
    <t>Proceeds from disposal of property, plant and equipment</t>
  </si>
  <si>
    <t>Financial assets at fair value through profit or loss</t>
  </si>
  <si>
    <t>Borrowings</t>
  </si>
  <si>
    <t>Provision for restoration costs</t>
  </si>
  <si>
    <t>Current tax liabilities</t>
  </si>
  <si>
    <t>Investments in club memberships</t>
  </si>
  <si>
    <t>Available-for-sale equity instruments</t>
  </si>
  <si>
    <t>Tax expense</t>
  </si>
  <si>
    <t>Fair value loss on available-for-sale financial assets</t>
  </si>
  <si>
    <t>Balance as at 1 July 2015</t>
  </si>
  <si>
    <t>Fair value loss on available-for-sale financial assets, net of tax</t>
  </si>
  <si>
    <t>Foreign currency translations, net of tax</t>
  </si>
  <si>
    <t>Impairment in property, plant and equipment</t>
  </si>
  <si>
    <t>Fair value adjustment on investment property</t>
  </si>
  <si>
    <t>Reversal of provision on restoration cost</t>
  </si>
  <si>
    <t>Inventory losses</t>
  </si>
  <si>
    <t>Inventories written down</t>
  </si>
  <si>
    <t>Tax refunded</t>
  </si>
  <si>
    <t>Placements at unit trust funds</t>
  </si>
  <si>
    <t>Gain on disposal of Fixed Assets</t>
  </si>
  <si>
    <t>Exchange translation reserves</t>
  </si>
  <si>
    <t>Available-for-sale reserves</t>
  </si>
  <si>
    <t>Fair value gain on financial assets at fair value through profit or loss</t>
  </si>
  <si>
    <t>(AUDITED)
RM '000</t>
  </si>
  <si>
    <t>Dividend received from other investments</t>
  </si>
  <si>
    <t>The unaudited condensed consolidated statements of profit or loss and other comprehensive income should be read in conjunction with the audited financial statements for the financial year ended 30 June 2016 and the accompanying explanatory notes attached to the interim financial statements.</t>
  </si>
  <si>
    <t>Balance as at 1 July 2016</t>
  </si>
  <si>
    <t>The unaudited condensed consolidated statement of changes in equity should be read in conjunction with the audited financial statements for the financial year ended 30 June 2016 and the accompanying explanatory notes attached to the interim financial statements.</t>
  </si>
  <si>
    <t>The unaudited condensed consolidated statement of financial position should be read in conjunction with the audited financial statements for the financial year ended 30 June 2016 and the accompanying explanatory notes attached to the interim financial statements.</t>
  </si>
  <si>
    <t>The unaudited condensed consolidated statement of cash flows should be read in conjunction with the audited financial statements for the financial year ended 30 June 2016 and the accompanying explanatory notes attached to the interim financial statements.</t>
  </si>
  <si>
    <t>Net unrealised (gain)/loss on foreign exchange</t>
  </si>
  <si>
    <t>Net cash (used in)/generated from operations</t>
  </si>
  <si>
    <t>Net cash from/(used in) financing activities</t>
  </si>
  <si>
    <t>RM '000
(Audited)</t>
  </si>
  <si>
    <t>Date : 20 · 02 · 2017</t>
  </si>
  <si>
    <t>FOR THE FINANCIAL QUARTER ENDED 31 DECEMBER 2016</t>
  </si>
  <si>
    <t>6 months ended</t>
  </si>
  <si>
    <t>FOR THE FINANCIAL PERIOD ENDED 31 DECEMBER 2016</t>
  </si>
  <si>
    <t>Balance as at 31 December 2016</t>
  </si>
  <si>
    <t>Balance as at 31 December 2015</t>
  </si>
  <si>
    <t>Loss/(Gain) on disposal of Investment</t>
  </si>
  <si>
    <t>Net cash from operating activities</t>
  </si>
  <si>
    <t>Net cash from investing activities</t>
  </si>
  <si>
    <t>Net increase in cash and cash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</si>
</sst>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409]dd\ mmmm\ yyyy;@"/>
    <numFmt numFmtId="165" formatCode="_(* #,##0_);_(* \(#,##0\);_(* &quot;-&quot;??_);_(@_)"/>
    <numFmt numFmtId="166" formatCode="_(* #,##0.00_ \ [$sen-41B];_(* \(#,##0.00\)\ [$sen-41B];_(* &quot;-&quot;??_)\ [$sen-41B];_(@_)"/>
    <numFmt numFmtId="167" formatCode="_(* #,##0.000000_ \ [$sen-41B];_(* \(#,##0.000000\)\ [$sen-41B];_(* &quot;-&quot;??_)\ [$sen-41B];_(@_)"/>
    <numFmt numFmtId="168" formatCode="#,##0_);[Red]\(#,##0\);_(* &quot;-&quot;_);_(@_)"/>
  </numFmts>
  <fonts count="15" x14ac:knownFonts="1">
    <font>
      <sz val="10"/>
      <name val="Arial Narrow"/>
    </font>
    <font>
      <sz val="10"/>
      <name val="Arial Narrow"/>
      <family val="2"/>
    </font>
    <font>
      <sz val="8"/>
      <name val="Arial Narrow"/>
      <family val="2"/>
    </font>
    <font>
      <b/>
      <sz val="10"/>
      <name val="Arial Narrow"/>
      <family val="2"/>
    </font>
    <font>
      <b/>
      <u/>
      <sz val="10"/>
      <name val="Arial Narrow"/>
      <family val="2"/>
    </font>
    <font>
      <b/>
      <u/>
      <sz val="8"/>
      <name val="Arial Narrow"/>
      <family val="2"/>
    </font>
    <font>
      <sz val="10"/>
      <name val="Arial Narrow"/>
      <family val="2"/>
    </font>
    <font>
      <b/>
      <i/>
      <sz val="10"/>
      <name val="Arial Narrow"/>
      <family val="2"/>
    </font>
    <font>
      <b/>
      <u/>
      <sz val="11"/>
      <name val="Arial Narrow"/>
      <family val="2"/>
    </font>
    <font>
      <b/>
      <sz val="10.5"/>
      <name val="Arial Narrow"/>
      <family val="2"/>
    </font>
    <font>
      <i/>
      <sz val="10"/>
      <name val="Arial Narrow"/>
      <family val="2"/>
    </font>
    <font>
      <sz val="10"/>
      <color theme="0"/>
      <name val="Arial Narrow"/>
      <family val="2"/>
    </font>
    <font>
      <b/>
      <sz val="10"/>
      <color theme="0"/>
      <name val="Arial Narrow"/>
      <family val="2"/>
    </font>
    <font>
      <b/>
      <sz val="10"/>
      <color theme="1"/>
      <name val="Arial Narrow"/>
      <family val="2"/>
    </font>
    <font>
      <sz val="10"/>
      <color theme="1"/>
      <name val="Arial Narrow"/>
      <family val="2"/>
    </font>
  </fonts>
  <fills count="2">
    <fill>
      <patternFill patternType="none"/>
    </fill>
    <fill>
      <patternFill patternType="gray125"/>
    </fill>
  </fills>
  <borders count="15">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23">
    <xf numFmtId="0" fontId="0" fillId="0" borderId="0" xfId="0"/>
    <xf numFmtId="0" fontId="8" fillId="0" borderId="0" xfId="0" applyFont="1" applyFill="1"/>
    <xf numFmtId="0" fontId="3" fillId="0" borderId="0" xfId="0" applyFont="1" applyFill="1" applyAlignment="1">
      <alignment horizontal="center"/>
    </xf>
    <xf numFmtId="43" fontId="3" fillId="0" borderId="0" xfId="1" applyFont="1" applyFill="1"/>
    <xf numFmtId="43" fontId="6" fillId="0" borderId="0" xfId="1" applyFont="1" applyFill="1" applyAlignment="1">
      <alignment horizontal="right"/>
    </xf>
    <xf numFmtId="0" fontId="9" fillId="0" borderId="0" xfId="0" applyFont="1" applyFill="1"/>
    <xf numFmtId="0" fontId="3" fillId="0" borderId="0" xfId="0" applyFont="1" applyFill="1" applyAlignment="1">
      <alignment horizontal="center" wrapText="1"/>
    </xf>
    <xf numFmtId="43" fontId="3" fillId="0" borderId="0" xfId="1" applyFont="1" applyFill="1" applyAlignment="1">
      <alignment horizontal="center" wrapText="1"/>
    </xf>
    <xf numFmtId="165" fontId="3" fillId="0" borderId="0" xfId="1" applyNumberFormat="1" applyFont="1" applyFill="1"/>
    <xf numFmtId="0" fontId="3" fillId="0" borderId="0" xfId="0" applyFont="1" applyFill="1"/>
    <xf numFmtId="165" fontId="3" fillId="0" borderId="1" xfId="1" applyNumberFormat="1" applyFont="1" applyFill="1" applyBorder="1"/>
    <xf numFmtId="164" fontId="3" fillId="0" borderId="0" xfId="1" applyNumberFormat="1" applyFont="1" applyFill="1" applyAlignment="1">
      <alignment horizontal="center"/>
    </xf>
    <xf numFmtId="43" fontId="7" fillId="0" borderId="0" xfId="1" applyFont="1" applyFill="1" applyAlignment="1">
      <alignment horizontal="center"/>
    </xf>
    <xf numFmtId="9" fontId="10" fillId="0" borderId="0" xfId="2" applyFont="1" applyFill="1"/>
    <xf numFmtId="165" fontId="10" fillId="0" borderId="0" xfId="1" applyNumberFormat="1" applyFont="1" applyFill="1"/>
    <xf numFmtId="0" fontId="4" fillId="0" borderId="0" xfId="0" applyFont="1" applyFill="1"/>
    <xf numFmtId="165" fontId="3" fillId="0" borderId="2" xfId="1" applyNumberFormat="1" applyFont="1" applyFill="1" applyBorder="1"/>
    <xf numFmtId="0" fontId="6" fillId="0" borderId="0" xfId="0" applyFont="1" applyFill="1"/>
    <xf numFmtId="165" fontId="10" fillId="0" borderId="0" xfId="1" applyNumberFormat="1" applyFont="1" applyFill="1" applyAlignment="1">
      <alignment horizontal="center"/>
    </xf>
    <xf numFmtId="43" fontId="3" fillId="0" borderId="0" xfId="1" applyFont="1" applyFill="1" applyAlignment="1">
      <alignment horizontal="center" vertical="top"/>
    </xf>
    <xf numFmtId="43" fontId="3" fillId="0" borderId="0" xfId="1" applyFont="1" applyFill="1" applyAlignment="1">
      <alignment horizontal="center" vertical="top" wrapText="1"/>
    </xf>
    <xf numFmtId="165" fontId="3" fillId="0" borderId="3" xfId="1" applyNumberFormat="1" applyFont="1" applyFill="1" applyBorder="1" applyAlignment="1">
      <alignment vertical="center"/>
    </xf>
    <xf numFmtId="43" fontId="9" fillId="0" borderId="0" xfId="1" applyFont="1" applyFill="1" applyAlignment="1">
      <alignment horizontal="center" vertical="center"/>
    </xf>
    <xf numFmtId="164" fontId="9" fillId="0" borderId="0" xfId="1" applyNumberFormat="1" applyFont="1" applyFill="1" applyAlignment="1">
      <alignment horizontal="center" vertical="center"/>
    </xf>
    <xf numFmtId="0" fontId="3" fillId="0" borderId="0" xfId="0" applyFont="1" applyFill="1" applyAlignment="1">
      <alignment horizontal="left" indent="1"/>
    </xf>
    <xf numFmtId="0" fontId="7" fillId="0" borderId="0" xfId="0" applyFont="1" applyFill="1" applyAlignment="1">
      <alignment horizontal="left" indent="1"/>
    </xf>
    <xf numFmtId="0" fontId="7" fillId="0" borderId="0" xfId="0" applyFont="1" applyFill="1" applyAlignment="1">
      <alignment horizontal="center"/>
    </xf>
    <xf numFmtId="0" fontId="10" fillId="0" borderId="0" xfId="0" applyFont="1" applyFill="1"/>
    <xf numFmtId="0" fontId="6" fillId="0" borderId="0" xfId="0" applyFont="1" applyFill="1" applyAlignment="1">
      <alignment horizontal="left" indent="1"/>
    </xf>
    <xf numFmtId="0" fontId="7" fillId="0" borderId="0" xfId="0" applyFont="1" applyFill="1"/>
    <xf numFmtId="165" fontId="3" fillId="0" borderId="4" xfId="1" applyNumberFormat="1" applyFont="1" applyFill="1" applyBorder="1"/>
    <xf numFmtId="165" fontId="3" fillId="0" borderId="0" xfId="1" applyNumberFormat="1" applyFont="1" applyFill="1" applyBorder="1"/>
    <xf numFmtId="165" fontId="3" fillId="0" borderId="5" xfId="1" applyNumberFormat="1" applyFont="1" applyFill="1" applyBorder="1" applyAlignment="1">
      <alignment vertical="center"/>
    </xf>
    <xf numFmtId="43" fontId="9" fillId="0" borderId="0" xfId="1" applyFont="1" applyFill="1" applyAlignment="1">
      <alignment horizontal="center"/>
    </xf>
    <xf numFmtId="0" fontId="3" fillId="0" borderId="0" xfId="0" applyFont="1" applyFill="1" applyAlignment="1">
      <alignment horizontal="left"/>
    </xf>
    <xf numFmtId="165" fontId="3" fillId="0" borderId="6" xfId="1" applyNumberFormat="1" applyFont="1" applyFill="1" applyBorder="1"/>
    <xf numFmtId="0" fontId="3" fillId="0" borderId="0" xfId="0" applyFont="1" applyFill="1" applyAlignment="1">
      <alignment vertical="center"/>
    </xf>
    <xf numFmtId="165" fontId="3" fillId="0" borderId="0" xfId="1" applyNumberFormat="1" applyFont="1" applyFill="1" applyAlignment="1">
      <alignment vertical="center"/>
    </xf>
    <xf numFmtId="0" fontId="6" fillId="0" borderId="7" xfId="0" applyFont="1" applyFill="1" applyBorder="1" applyAlignment="1">
      <alignment horizontal="left" vertical="center" wrapText="1"/>
    </xf>
    <xf numFmtId="165" fontId="3" fillId="0" borderId="1" xfId="1" applyNumberFormat="1" applyFont="1" applyFill="1" applyBorder="1" applyAlignment="1">
      <alignment vertical="center"/>
    </xf>
    <xf numFmtId="165" fontId="3" fillId="0" borderId="0" xfId="1" applyNumberFormat="1" applyFont="1" applyFill="1" applyBorder="1" applyAlignment="1">
      <alignment vertical="center"/>
    </xf>
    <xf numFmtId="0" fontId="3" fillId="0" borderId="0" xfId="0" applyFont="1" applyFill="1" applyAlignment="1"/>
    <xf numFmtId="0" fontId="3" fillId="0" borderId="0" xfId="0" applyFont="1" applyFill="1" applyAlignment="1">
      <alignment horizontal="left" wrapText="1"/>
    </xf>
    <xf numFmtId="165" fontId="3" fillId="0" borderId="1" xfId="1" applyNumberFormat="1" applyFont="1" applyFill="1" applyBorder="1" applyAlignment="1">
      <alignment horizontal="center" vertical="center"/>
    </xf>
    <xf numFmtId="165" fontId="3" fillId="0" borderId="0" xfId="1" applyNumberFormat="1" applyFont="1" applyFill="1" applyBorder="1" applyAlignment="1">
      <alignment horizontal="center" vertical="center"/>
    </xf>
    <xf numFmtId="165" fontId="6" fillId="0" borderId="0" xfId="1" applyNumberFormat="1" applyFont="1" applyFill="1"/>
    <xf numFmtId="43" fontId="6" fillId="0" borderId="0" xfId="1" applyFont="1" applyFill="1"/>
    <xf numFmtId="165" fontId="6" fillId="0" borderId="8" xfId="1" applyNumberFormat="1" applyFont="1" applyFill="1" applyBorder="1"/>
    <xf numFmtId="165" fontId="6" fillId="0" borderId="0" xfId="1" applyNumberFormat="1" applyFont="1" applyFill="1" applyBorder="1"/>
    <xf numFmtId="166" fontId="6" fillId="0" borderId="0" xfId="1" applyNumberFormat="1" applyFont="1" applyFill="1"/>
    <xf numFmtId="43" fontId="6" fillId="0" borderId="0" xfId="1" applyFont="1" applyFill="1" applyBorder="1"/>
    <xf numFmtId="166" fontId="6" fillId="0" borderId="0" xfId="1" applyNumberFormat="1" applyFont="1" applyFill="1" applyBorder="1"/>
    <xf numFmtId="165" fontId="6" fillId="0" borderId="0" xfId="1" applyNumberFormat="1" applyFont="1" applyFill="1" applyAlignment="1">
      <alignment horizontal="right"/>
    </xf>
    <xf numFmtId="0" fontId="6" fillId="0" borderId="0" xfId="0" applyFont="1" applyFill="1" applyAlignment="1">
      <alignment horizontal="center"/>
    </xf>
    <xf numFmtId="165" fontId="6" fillId="0" borderId="8" xfId="1" applyNumberFormat="1" applyFont="1" applyFill="1" applyBorder="1" applyAlignment="1">
      <alignment vertical="center"/>
    </xf>
    <xf numFmtId="0" fontId="6" fillId="0" borderId="0" xfId="0" applyFont="1" applyFill="1" applyAlignment="1">
      <alignment vertical="center"/>
    </xf>
    <xf numFmtId="43" fontId="6" fillId="0" borderId="0" xfId="1" applyFont="1" applyFill="1" applyAlignment="1">
      <alignment horizontal="center"/>
    </xf>
    <xf numFmtId="0" fontId="6" fillId="0" borderId="0" xfId="0" applyFont="1" applyFill="1" applyAlignment="1">
      <alignment horizontal="center" wrapText="1"/>
    </xf>
    <xf numFmtId="43" fontId="6" fillId="0" borderId="0" xfId="1" applyFont="1" applyFill="1" applyAlignment="1">
      <alignment horizontal="center" wrapText="1"/>
    </xf>
    <xf numFmtId="165" fontId="6" fillId="0" borderId="0" xfId="1" applyNumberFormat="1" applyFont="1" applyFill="1" applyAlignment="1">
      <alignment vertical="center"/>
    </xf>
    <xf numFmtId="43" fontId="6" fillId="0" borderId="0" xfId="1" applyFont="1" applyFill="1" applyAlignment="1">
      <alignment vertical="center"/>
    </xf>
    <xf numFmtId="0" fontId="6" fillId="0" borderId="4" xfId="0" applyFont="1" applyFill="1" applyBorder="1" applyAlignment="1">
      <alignment vertical="center"/>
    </xf>
    <xf numFmtId="165" fontId="6" fillId="0" borderId="4" xfId="1" applyNumberFormat="1" applyFont="1" applyFill="1" applyBorder="1" applyAlignment="1">
      <alignment vertical="center"/>
    </xf>
    <xf numFmtId="43" fontId="6" fillId="0" borderId="0" xfId="1" applyFont="1" applyFill="1" applyBorder="1" applyAlignment="1">
      <alignment vertical="center"/>
    </xf>
    <xf numFmtId="0" fontId="6" fillId="0" borderId="0" xfId="0" applyFont="1" applyFill="1" applyBorder="1" applyAlignment="1">
      <alignment vertical="center"/>
    </xf>
    <xf numFmtId="165" fontId="6" fillId="0" borderId="0" xfId="1" applyNumberFormat="1" applyFont="1" applyFill="1" applyBorder="1" applyAlignment="1">
      <alignment vertical="center"/>
    </xf>
    <xf numFmtId="0" fontId="6" fillId="0" borderId="8"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Alignment="1">
      <alignment horizontal="left" vertical="center"/>
    </xf>
    <xf numFmtId="0" fontId="3" fillId="0" borderId="0" xfId="0" applyFont="1" applyFill="1" applyAlignment="1">
      <alignment vertical="top"/>
    </xf>
    <xf numFmtId="0" fontId="6" fillId="0" borderId="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43" fontId="3" fillId="0" borderId="0" xfId="1" applyFont="1" applyFill="1" applyBorder="1" applyAlignment="1">
      <alignment vertical="center"/>
    </xf>
    <xf numFmtId="0" fontId="6" fillId="0" borderId="10" xfId="0" applyFont="1" applyFill="1" applyBorder="1" applyAlignment="1">
      <alignment horizontal="left" vertical="center" wrapText="1"/>
    </xf>
    <xf numFmtId="0" fontId="6" fillId="0" borderId="2" xfId="0" applyFont="1" applyFill="1" applyBorder="1" applyAlignment="1">
      <alignment vertical="center"/>
    </xf>
    <xf numFmtId="165" fontId="6" fillId="0" borderId="2" xfId="1" applyNumberFormat="1" applyFont="1" applyFill="1" applyBorder="1" applyAlignment="1">
      <alignment vertical="center"/>
    </xf>
    <xf numFmtId="165" fontId="3" fillId="0" borderId="11" xfId="1" applyNumberFormat="1" applyFont="1" applyFill="1" applyBorder="1" applyAlignment="1">
      <alignment vertical="center"/>
    </xf>
    <xf numFmtId="165" fontId="3" fillId="0" borderId="8" xfId="1" applyNumberFormat="1" applyFont="1" applyFill="1" applyBorder="1" applyAlignment="1">
      <alignment vertical="center"/>
    </xf>
    <xf numFmtId="9" fontId="6" fillId="0" borderId="0" xfId="2" applyFont="1" applyFill="1"/>
    <xf numFmtId="43" fontId="11" fillId="0" borderId="0" xfId="1" applyFont="1" applyFill="1"/>
    <xf numFmtId="167" fontId="6" fillId="0" borderId="0" xfId="1" applyNumberFormat="1" applyFont="1" applyFill="1"/>
    <xf numFmtId="9" fontId="3" fillId="0" borderId="0" xfId="2" applyFont="1" applyFill="1" applyBorder="1"/>
    <xf numFmtId="165" fontId="12" fillId="0" borderId="0" xfId="1" applyNumberFormat="1" applyFont="1" applyFill="1"/>
    <xf numFmtId="0" fontId="6" fillId="0" borderId="12" xfId="0" applyFont="1" applyFill="1" applyBorder="1" applyAlignment="1">
      <alignment horizontal="left" vertical="center" wrapText="1"/>
    </xf>
    <xf numFmtId="165" fontId="3" fillId="0" borderId="13" xfId="1" applyNumberFormat="1" applyFont="1" applyFill="1" applyBorder="1" applyAlignment="1">
      <alignment vertical="center"/>
    </xf>
    <xf numFmtId="0" fontId="6" fillId="0" borderId="0" xfId="0" applyFont="1" applyFill="1" applyAlignment="1">
      <alignment wrapText="1"/>
    </xf>
    <xf numFmtId="0" fontId="6" fillId="0" borderId="0" xfId="0" applyNumberFormat="1" applyFont="1" applyFill="1"/>
    <xf numFmtId="0" fontId="0" fillId="0" borderId="0" xfId="0" applyNumberFormat="1" applyFill="1"/>
    <xf numFmtId="43" fontId="13" fillId="0" borderId="0" xfId="1" applyFont="1" applyFill="1"/>
    <xf numFmtId="43" fontId="14" fillId="0" borderId="0" xfId="1" applyFont="1" applyFill="1"/>
    <xf numFmtId="165" fontId="6" fillId="0" borderId="0" xfId="0" applyNumberFormat="1" applyFont="1" applyFill="1"/>
    <xf numFmtId="0" fontId="6" fillId="0" borderId="0" xfId="0" applyNumberFormat="1" applyFont="1" applyFill="1" applyAlignment="1">
      <alignment wrapText="1"/>
    </xf>
    <xf numFmtId="165" fontId="3" fillId="0" borderId="0" xfId="0" applyNumberFormat="1" applyFont="1" applyFill="1"/>
    <xf numFmtId="165" fontId="3" fillId="0" borderId="14" xfId="1" applyNumberFormat="1" applyFont="1" applyFill="1" applyBorder="1"/>
    <xf numFmtId="0" fontId="3" fillId="0" borderId="0" xfId="0" applyFont="1" applyFill="1" applyAlignment="1">
      <alignment horizontal="left" vertical="center"/>
    </xf>
    <xf numFmtId="0" fontId="6" fillId="0" borderId="0" xfId="0" applyNumberFormat="1" applyFont="1" applyFill="1" applyAlignment="1"/>
    <xf numFmtId="0" fontId="1" fillId="0" borderId="0" xfId="0" applyFont="1" applyFill="1" applyAlignment="1">
      <alignment wrapText="1"/>
    </xf>
    <xf numFmtId="43" fontId="3" fillId="0" borderId="0" xfId="1" applyFont="1" applyFill="1" applyAlignment="1">
      <alignment horizontal="center"/>
    </xf>
    <xf numFmtId="0" fontId="6" fillId="0" borderId="0" xfId="0" applyFont="1" applyFill="1" applyAlignment="1">
      <alignment horizontal="left" wrapText="1"/>
    </xf>
    <xf numFmtId="0" fontId="6" fillId="0" borderId="0" xfId="0" applyFont="1" applyFill="1" applyAlignment="1">
      <alignment horizontal="center" wrapText="1"/>
    </xf>
    <xf numFmtId="0" fontId="1" fillId="0" borderId="0" xfId="0" applyFont="1" applyFill="1" applyAlignment="1">
      <alignment horizontal="right"/>
    </xf>
    <xf numFmtId="165" fontId="3" fillId="0" borderId="0" xfId="1" applyNumberFormat="1" applyFont="1" applyFill="1"/>
    <xf numFmtId="165" fontId="3" fillId="0" borderId="4" xfId="1" applyNumberFormat="1" applyFont="1" applyFill="1" applyBorder="1"/>
    <xf numFmtId="165" fontId="3" fillId="0" borderId="6" xfId="1" applyNumberFormat="1" applyFont="1" applyFill="1" applyBorder="1"/>
    <xf numFmtId="165" fontId="1" fillId="0" borderId="0" xfId="1" applyNumberFormat="1" applyFont="1" applyFill="1"/>
    <xf numFmtId="165" fontId="1" fillId="0" borderId="8" xfId="1" applyNumberFormat="1" applyFont="1" applyFill="1" applyBorder="1"/>
    <xf numFmtId="165" fontId="1" fillId="0" borderId="0" xfId="1" applyNumberFormat="1" applyFont="1" applyFill="1" applyBorder="1"/>
    <xf numFmtId="168" fontId="0" fillId="0" borderId="0" xfId="0" applyNumberFormat="1" applyFill="1"/>
    <xf numFmtId="0" fontId="1" fillId="0" borderId="0" xfId="0" applyNumberFormat="1" applyFont="1" applyFill="1"/>
    <xf numFmtId="0" fontId="1" fillId="0" borderId="0" xfId="0" applyFont="1" applyFill="1"/>
    <xf numFmtId="43" fontId="9" fillId="0" borderId="0" xfId="1" applyFont="1" applyFill="1" applyAlignment="1">
      <alignment horizontal="center" vertical="center" wrapText="1"/>
    </xf>
    <xf numFmtId="43" fontId="3" fillId="0" borderId="0" xfId="1" applyFont="1" applyFill="1" applyAlignment="1">
      <alignment horizontal="center"/>
    </xf>
    <xf numFmtId="0" fontId="1" fillId="0" borderId="0" xfId="0" applyFont="1" applyFill="1" applyAlignment="1">
      <alignment horizontal="left" vertical="top" wrapText="1"/>
    </xf>
    <xf numFmtId="0" fontId="6" fillId="0" borderId="0" xfId="0" applyFont="1" applyFill="1" applyAlignment="1">
      <alignment horizontal="left" vertical="top" wrapText="1"/>
    </xf>
    <xf numFmtId="0" fontId="1" fillId="0" borderId="0" xfId="0" applyFont="1" applyFill="1" applyAlignment="1">
      <alignment horizontal="left" wrapText="1"/>
    </xf>
    <xf numFmtId="0" fontId="6" fillId="0" borderId="0" xfId="0" applyFont="1" applyFill="1" applyAlignment="1">
      <alignment horizontal="left" wrapText="1"/>
    </xf>
    <xf numFmtId="0" fontId="3" fillId="0" borderId="0" xfId="0" applyFont="1" applyFill="1" applyAlignment="1">
      <alignment horizontal="center" vertical="center"/>
    </xf>
    <xf numFmtId="43" fontId="3" fillId="0" borderId="0" xfId="1" applyFont="1" applyFill="1" applyAlignment="1">
      <alignment horizontal="center" vertical="center"/>
    </xf>
    <xf numFmtId="165" fontId="3" fillId="0" borderId="0" xfId="1" applyNumberFormat="1" applyFont="1" applyFill="1" applyAlignment="1">
      <alignment horizontal="center"/>
    </xf>
    <xf numFmtId="0" fontId="1" fillId="0" borderId="0" xfId="0" applyFont="1" applyFill="1" applyAlignment="1">
      <alignment horizontal="center" wrapText="1"/>
    </xf>
    <xf numFmtId="0" fontId="6" fillId="0" borderId="0" xfId="0" applyFont="1" applyFill="1" applyAlignment="1">
      <alignment horizontal="center" wrapText="1"/>
    </xf>
  </cellXfs>
  <cellStyles count="4">
    <cellStyle name="Comma" xfId="1" builtinId="3"/>
    <cellStyle name="Normal" xfId="0" builtinId="0"/>
    <cellStyle name="Normal 2" xfId="3"/>
    <cellStyle name="Percent" xfId="2" builtinId="5"/>
  </cellStyles>
  <dxfs count="2">
    <dxf>
      <font>
        <color theme="0"/>
      </font>
    </dxf>
    <dxf>
      <font>
        <color theme="0"/>
      </font>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561975</xdr:colOff>
      <xdr:row>5</xdr:row>
      <xdr:rowOff>57150</xdr:rowOff>
    </xdr:from>
    <xdr:to>
      <xdr:col>5</xdr:col>
      <xdr:colOff>933450</xdr:colOff>
      <xdr:row>5</xdr:row>
      <xdr:rowOff>57150</xdr:rowOff>
    </xdr:to>
    <xdr:cxnSp macro="">
      <xdr:nvCxnSpPr>
        <xdr:cNvPr id="10498" name="AutoShape 1"/>
        <xdr:cNvCxnSpPr>
          <a:cxnSpLocks noChangeShapeType="1"/>
        </xdr:cNvCxnSpPr>
      </xdr:nvCxnSpPr>
      <xdr:spPr bwMode="auto">
        <a:xfrm>
          <a:off x="5972175" y="933450"/>
          <a:ext cx="3714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19050</xdr:colOff>
      <xdr:row>5</xdr:row>
      <xdr:rowOff>76200</xdr:rowOff>
    </xdr:from>
    <xdr:to>
      <xdr:col>3</xdr:col>
      <xdr:colOff>409575</xdr:colOff>
      <xdr:row>5</xdr:row>
      <xdr:rowOff>76200</xdr:rowOff>
    </xdr:to>
    <xdr:cxnSp macro="">
      <xdr:nvCxnSpPr>
        <xdr:cNvPr id="10499" name="AutoShape 2"/>
        <xdr:cNvCxnSpPr>
          <a:cxnSpLocks noChangeShapeType="1"/>
        </xdr:cNvCxnSpPr>
      </xdr:nvCxnSpPr>
      <xdr:spPr bwMode="auto">
        <a:xfrm rot="10800000">
          <a:off x="1943100" y="952500"/>
          <a:ext cx="15525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209550</xdr:colOff>
      <xdr:row>4</xdr:row>
      <xdr:rowOff>76200</xdr:rowOff>
    </xdr:from>
    <xdr:to>
      <xdr:col>6</xdr:col>
      <xdr:colOff>895350</xdr:colOff>
      <xdr:row>4</xdr:row>
      <xdr:rowOff>76200</xdr:rowOff>
    </xdr:to>
    <xdr:cxnSp macro="">
      <xdr:nvCxnSpPr>
        <xdr:cNvPr id="10500" name="AutoShape 3"/>
        <xdr:cNvCxnSpPr>
          <a:cxnSpLocks noChangeShapeType="1"/>
        </xdr:cNvCxnSpPr>
      </xdr:nvCxnSpPr>
      <xdr:spPr bwMode="auto">
        <a:xfrm>
          <a:off x="6781800" y="790575"/>
          <a:ext cx="6858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28575</xdr:colOff>
      <xdr:row>4</xdr:row>
      <xdr:rowOff>85725</xdr:rowOff>
    </xdr:from>
    <xdr:to>
      <xdr:col>2</xdr:col>
      <xdr:colOff>714375</xdr:colOff>
      <xdr:row>4</xdr:row>
      <xdr:rowOff>85725</xdr:rowOff>
    </xdr:to>
    <xdr:cxnSp macro="">
      <xdr:nvCxnSpPr>
        <xdr:cNvPr id="10501" name="AutoShape 4"/>
        <xdr:cNvCxnSpPr>
          <a:cxnSpLocks noChangeShapeType="1"/>
        </xdr:cNvCxnSpPr>
      </xdr:nvCxnSpPr>
      <xdr:spPr bwMode="auto">
        <a:xfrm flipH="1">
          <a:off x="1952625" y="800100"/>
          <a:ext cx="6858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7"/>
  <sheetViews>
    <sheetView tabSelected="1" workbookViewId="0">
      <pane xSplit="1" ySplit="6" topLeftCell="B7" activePane="bottomRight" state="frozen"/>
      <selection activeCell="A4" sqref="A4"/>
      <selection pane="topRight" activeCell="A4" sqref="A4"/>
      <selection pane="bottomLeft" activeCell="A4" sqref="A4"/>
      <selection pane="bottomRight"/>
    </sheetView>
  </sheetViews>
  <sheetFormatPr defaultColWidth="9.375" defaultRowHeight="13.8" x14ac:dyDescent="0.3"/>
  <cols>
    <col min="1" max="1" width="43.625" style="17" customWidth="1"/>
    <col min="2" max="2" width="2" style="2" customWidth="1"/>
    <col min="3" max="3" width="20.625" style="46" customWidth="1"/>
    <col min="4" max="4" width="19.875" style="46" customWidth="1"/>
    <col min="5" max="5" width="2" style="46" customWidth="1"/>
    <col min="6" max="6" width="20.875" style="46" customWidth="1"/>
    <col min="7" max="7" width="18" style="17" bestFit="1" customWidth="1"/>
    <col min="8" max="16384" width="9.375" style="17"/>
  </cols>
  <sheetData>
    <row r="1" spans="1:7" ht="14.4" x14ac:dyDescent="0.3">
      <c r="A1" s="1" t="s">
        <v>29</v>
      </c>
      <c r="G1" s="102" t="s">
        <v>128</v>
      </c>
    </row>
    <row r="2" spans="1:7" ht="14.4" x14ac:dyDescent="0.3">
      <c r="A2" s="5" t="s">
        <v>55</v>
      </c>
    </row>
    <row r="3" spans="1:7" ht="14.4" x14ac:dyDescent="0.3">
      <c r="A3" s="5" t="s">
        <v>129</v>
      </c>
    </row>
    <row r="5" spans="1:7" x14ac:dyDescent="0.3">
      <c r="C5" s="113" t="s">
        <v>0</v>
      </c>
      <c r="D5" s="113"/>
      <c r="E5" s="99"/>
      <c r="F5" s="113" t="s">
        <v>130</v>
      </c>
      <c r="G5" s="113"/>
    </row>
    <row r="6" spans="1:7" x14ac:dyDescent="0.3">
      <c r="C6" s="11">
        <v>42735</v>
      </c>
      <c r="D6" s="11">
        <v>42369</v>
      </c>
      <c r="E6" s="11"/>
      <c r="F6" s="11">
        <f>C6</f>
        <v>42735</v>
      </c>
      <c r="G6" s="11">
        <f>D6</f>
        <v>42369</v>
      </c>
    </row>
    <row r="7" spans="1:7" ht="27.6" x14ac:dyDescent="0.3">
      <c r="C7" s="19" t="s">
        <v>1</v>
      </c>
      <c r="D7" s="20" t="s">
        <v>1</v>
      </c>
      <c r="E7" s="99"/>
      <c r="F7" s="19" t="s">
        <v>1</v>
      </c>
      <c r="G7" s="20" t="s">
        <v>117</v>
      </c>
    </row>
    <row r="8" spans="1:7" x14ac:dyDescent="0.3">
      <c r="C8" s="99"/>
      <c r="D8" s="12"/>
      <c r="E8" s="12"/>
      <c r="F8" s="99"/>
      <c r="G8" s="12"/>
    </row>
    <row r="9" spans="1:7" x14ac:dyDescent="0.3">
      <c r="A9" s="28" t="s">
        <v>2</v>
      </c>
      <c r="C9" s="45">
        <v>426647</v>
      </c>
      <c r="D9" s="106">
        <v>340378</v>
      </c>
      <c r="E9" s="45"/>
      <c r="F9" s="45">
        <f>(C9)+310033</f>
        <v>736680</v>
      </c>
      <c r="G9" s="45">
        <f>(D9)+269573</f>
        <v>609951</v>
      </c>
    </row>
    <row r="10" spans="1:7" x14ac:dyDescent="0.3">
      <c r="A10" s="28" t="s">
        <v>3</v>
      </c>
      <c r="C10" s="47">
        <f>-248165</f>
        <v>-248165</v>
      </c>
      <c r="D10" s="107">
        <v>-204470</v>
      </c>
      <c r="E10" s="45"/>
      <c r="F10" s="47">
        <f>(C10)+-181459</f>
        <v>-429624</v>
      </c>
      <c r="G10" s="47">
        <f>(D10)+-144912</f>
        <v>-349382</v>
      </c>
    </row>
    <row r="11" spans="1:7" s="9" customFormat="1" x14ac:dyDescent="0.3">
      <c r="A11" s="24" t="s">
        <v>4</v>
      </c>
      <c r="B11" s="2"/>
      <c r="C11" s="8">
        <f>SUM(C9:C10)</f>
        <v>178482</v>
      </c>
      <c r="D11" s="103">
        <f>SUM(D9:D10)</f>
        <v>135908</v>
      </c>
      <c r="E11" s="8"/>
      <c r="F11" s="8">
        <f>(SUM(F9:F10))</f>
        <v>307056</v>
      </c>
      <c r="G11" s="103">
        <f>SUM(G9:G10)</f>
        <v>260569</v>
      </c>
    </row>
    <row r="12" spans="1:7" s="27" customFormat="1" x14ac:dyDescent="0.3">
      <c r="A12" s="25"/>
      <c r="B12" s="26"/>
      <c r="C12" s="13">
        <f>C11/C9</f>
        <v>0.41833647019667314</v>
      </c>
      <c r="D12" s="13">
        <f>D11/D9</f>
        <v>0.39928550023797071</v>
      </c>
      <c r="E12" s="14"/>
      <c r="F12" s="13">
        <f>(F11/F9)</f>
        <v>0.41681055546505946</v>
      </c>
      <c r="G12" s="13">
        <f>G11/G9</f>
        <v>0.42719661087529981</v>
      </c>
    </row>
    <row r="13" spans="1:7" ht="21.75" customHeight="1" x14ac:dyDescent="0.3">
      <c r="A13" s="28" t="s">
        <v>56</v>
      </c>
      <c r="C13" s="45">
        <v>4934</v>
      </c>
      <c r="D13" s="106">
        <v>920</v>
      </c>
      <c r="E13" s="45"/>
      <c r="F13" s="45">
        <f>(C13)+3900</f>
        <v>8834</v>
      </c>
      <c r="G13" s="45">
        <f>(D13)+4906</f>
        <v>5826</v>
      </c>
    </row>
    <row r="14" spans="1:7" x14ac:dyDescent="0.3">
      <c r="A14" s="28" t="s">
        <v>60</v>
      </c>
      <c r="C14" s="45">
        <v>-20652</v>
      </c>
      <c r="D14" s="106">
        <v>-15805</v>
      </c>
      <c r="E14" s="45"/>
      <c r="F14" s="45">
        <f>(C14)+-14270</f>
        <v>-34922</v>
      </c>
      <c r="G14" s="45">
        <f>(D14)+-14891</f>
        <v>-30696</v>
      </c>
    </row>
    <row r="15" spans="1:7" x14ac:dyDescent="0.3">
      <c r="A15" s="28" t="s">
        <v>57</v>
      </c>
      <c r="C15" s="45">
        <v>-88751</v>
      </c>
      <c r="D15" s="106">
        <v>-75331</v>
      </c>
      <c r="E15" s="45"/>
      <c r="F15" s="45">
        <f>(C15)+-77329</f>
        <v>-166080</v>
      </c>
      <c r="G15" s="45">
        <f>(D15)+-69738</f>
        <v>-145069</v>
      </c>
    </row>
    <row r="16" spans="1:7" x14ac:dyDescent="0.3">
      <c r="A16" s="28" t="s">
        <v>58</v>
      </c>
      <c r="C16" s="45">
        <v>-1273</v>
      </c>
      <c r="D16" s="106">
        <v>-1166</v>
      </c>
      <c r="E16" s="45"/>
      <c r="F16" s="45">
        <f>(C16)+-1236</f>
        <v>-2509</v>
      </c>
      <c r="G16" s="45">
        <f>(D16)+-632</f>
        <v>-1798</v>
      </c>
    </row>
    <row r="17" spans="1:7" x14ac:dyDescent="0.3">
      <c r="A17" s="28"/>
      <c r="C17" s="47"/>
      <c r="D17" s="107"/>
      <c r="E17" s="45"/>
      <c r="F17" s="47"/>
      <c r="G17" s="47"/>
    </row>
    <row r="18" spans="1:7" s="9" customFormat="1" x14ac:dyDescent="0.3">
      <c r="A18" s="24" t="s">
        <v>5</v>
      </c>
      <c r="B18" s="2"/>
      <c r="C18" s="8">
        <f>SUM(C11,C13:C17)</f>
        <v>72740</v>
      </c>
      <c r="D18" s="103">
        <f>SUM(D11,D13:D17)</f>
        <v>44526</v>
      </c>
      <c r="E18" s="8"/>
      <c r="F18" s="8">
        <f>(SUM(F11,F13:F17))</f>
        <v>112379</v>
      </c>
      <c r="G18" s="8">
        <f>SUM(G11,G13:G17)</f>
        <v>88832</v>
      </c>
    </row>
    <row r="19" spans="1:7" x14ac:dyDescent="0.3">
      <c r="A19" s="28"/>
      <c r="C19" s="80"/>
      <c r="D19" s="80"/>
      <c r="E19" s="45"/>
      <c r="F19" s="80"/>
      <c r="G19" s="80"/>
    </row>
    <row r="20" spans="1:7" x14ac:dyDescent="0.3">
      <c r="A20" s="28" t="s">
        <v>101</v>
      </c>
      <c r="C20" s="48">
        <v>-18266</v>
      </c>
      <c r="D20" s="108">
        <v>-11456</v>
      </c>
      <c r="E20" s="45"/>
      <c r="F20" s="48">
        <f>(C20)+-11023</f>
        <v>-29289</v>
      </c>
      <c r="G20" s="48">
        <f>D20-12476</f>
        <v>-23932</v>
      </c>
    </row>
    <row r="21" spans="1:7" s="9" customFormat="1" x14ac:dyDescent="0.3">
      <c r="A21" s="24" t="s">
        <v>6</v>
      </c>
      <c r="B21" s="24"/>
      <c r="C21" s="30">
        <f>C18+C20</f>
        <v>54474</v>
      </c>
      <c r="D21" s="104">
        <f>D18+D20</f>
        <v>33070</v>
      </c>
      <c r="E21" s="30"/>
      <c r="F21" s="30">
        <f>F18+F20</f>
        <v>83090</v>
      </c>
      <c r="G21" s="30">
        <f>G18+G20</f>
        <v>64900</v>
      </c>
    </row>
    <row r="22" spans="1:7" s="9" customFormat="1" x14ac:dyDescent="0.3">
      <c r="B22" s="24"/>
      <c r="C22" s="83"/>
      <c r="D22" s="83"/>
      <c r="E22" s="31"/>
      <c r="F22" s="83"/>
      <c r="G22" s="83"/>
    </row>
    <row r="23" spans="1:7" s="9" customFormat="1" x14ac:dyDescent="0.3">
      <c r="A23" s="9" t="s">
        <v>63</v>
      </c>
      <c r="B23" s="24"/>
      <c r="C23" s="83"/>
      <c r="D23" s="31"/>
      <c r="E23" s="31"/>
      <c r="F23" s="31"/>
      <c r="G23" s="31"/>
    </row>
    <row r="24" spans="1:7" s="9" customFormat="1" x14ac:dyDescent="0.3">
      <c r="B24" s="24"/>
      <c r="C24" s="31"/>
      <c r="D24" s="31"/>
      <c r="E24" s="31"/>
      <c r="F24" s="31"/>
      <c r="G24" s="31"/>
    </row>
    <row r="25" spans="1:7" s="9" customFormat="1" x14ac:dyDescent="0.3">
      <c r="A25" s="27" t="s">
        <v>62</v>
      </c>
      <c r="B25" s="24"/>
      <c r="C25" s="31"/>
      <c r="D25" s="31"/>
      <c r="E25" s="31"/>
      <c r="F25" s="31"/>
      <c r="G25" s="31"/>
    </row>
    <row r="26" spans="1:7" hidden="1" x14ac:dyDescent="0.3">
      <c r="A26" s="87" t="s">
        <v>102</v>
      </c>
      <c r="B26" s="28"/>
      <c r="C26" s="48"/>
      <c r="D26" s="48"/>
      <c r="E26" s="48"/>
      <c r="F26" s="45">
        <f>C26</f>
        <v>0</v>
      </c>
      <c r="G26" s="48"/>
    </row>
    <row r="27" spans="1:7" s="69" customFormat="1" x14ac:dyDescent="0.3">
      <c r="A27" s="68" t="s">
        <v>61</v>
      </c>
      <c r="B27" s="96"/>
      <c r="C27" s="45">
        <v>1830</v>
      </c>
      <c r="D27" s="45">
        <v>-946</v>
      </c>
      <c r="E27" s="45"/>
      <c r="F27" s="45">
        <f>C27+718</f>
        <v>2548</v>
      </c>
      <c r="G27" s="45">
        <f>D27+4217</f>
        <v>3271</v>
      </c>
    </row>
    <row r="28" spans="1:7" s="2" customFormat="1" ht="28.2" thickBot="1" x14ac:dyDescent="0.35">
      <c r="A28" s="42" t="s">
        <v>46</v>
      </c>
      <c r="C28" s="43">
        <f>SUM(C21:C27)</f>
        <v>56304</v>
      </c>
      <c r="D28" s="43">
        <f>SUM(D21:D27)</f>
        <v>32124</v>
      </c>
      <c r="E28" s="44"/>
      <c r="F28" s="43">
        <f>SUM(F21:F27)</f>
        <v>85638</v>
      </c>
      <c r="G28" s="43">
        <f>SUM(G21:G27)</f>
        <v>68171</v>
      </c>
    </row>
    <row r="29" spans="1:7" ht="14.4" thickTop="1" x14ac:dyDescent="0.3">
      <c r="C29" s="45"/>
      <c r="D29" s="45"/>
      <c r="E29" s="45"/>
      <c r="F29" s="45"/>
      <c r="G29" s="45"/>
    </row>
    <row r="30" spans="1:7" x14ac:dyDescent="0.3">
      <c r="A30" s="9" t="s">
        <v>47</v>
      </c>
      <c r="C30" s="45"/>
      <c r="D30" s="45"/>
      <c r="E30" s="45"/>
      <c r="F30" s="45"/>
      <c r="G30" s="45"/>
    </row>
    <row r="31" spans="1:7" ht="14.4" thickBot="1" x14ac:dyDescent="0.35">
      <c r="A31" s="28" t="s">
        <v>48</v>
      </c>
      <c r="C31" s="35">
        <f>C21</f>
        <v>54474</v>
      </c>
      <c r="D31" s="35">
        <f>D21</f>
        <v>33070</v>
      </c>
      <c r="E31" s="8"/>
      <c r="F31" s="35">
        <f>F21</f>
        <v>83090</v>
      </c>
      <c r="G31" s="105">
        <f>G21</f>
        <v>64900</v>
      </c>
    </row>
    <row r="32" spans="1:7" ht="14.4" thickTop="1" x14ac:dyDescent="0.3">
      <c r="A32" s="28"/>
      <c r="C32" s="48"/>
      <c r="D32" s="48"/>
      <c r="E32" s="45"/>
      <c r="F32" s="48"/>
      <c r="G32" s="48"/>
    </row>
    <row r="33" spans="1:7" x14ac:dyDescent="0.3">
      <c r="A33" s="34" t="s">
        <v>49</v>
      </c>
      <c r="C33" s="48"/>
      <c r="D33" s="48"/>
      <c r="E33" s="45"/>
      <c r="F33" s="48"/>
      <c r="G33" s="48"/>
    </row>
    <row r="34" spans="1:7" ht="14.4" thickBot="1" x14ac:dyDescent="0.35">
      <c r="A34" s="28" t="s">
        <v>48</v>
      </c>
      <c r="C34" s="35">
        <f>C28</f>
        <v>56304</v>
      </c>
      <c r="D34" s="35">
        <f>D28</f>
        <v>32124</v>
      </c>
      <c r="E34" s="45"/>
      <c r="F34" s="35">
        <f>F28</f>
        <v>85638</v>
      </c>
      <c r="G34" s="105">
        <f>G28</f>
        <v>68171</v>
      </c>
    </row>
    <row r="35" spans="1:7" ht="14.4" thickTop="1" x14ac:dyDescent="0.3">
      <c r="E35" s="45"/>
      <c r="G35" s="46"/>
    </row>
    <row r="36" spans="1:7" x14ac:dyDescent="0.3">
      <c r="A36" s="41" t="s">
        <v>64</v>
      </c>
      <c r="E36" s="45"/>
      <c r="G36" s="46"/>
    </row>
    <row r="37" spans="1:7" x14ac:dyDescent="0.3">
      <c r="A37" s="17" t="s">
        <v>65</v>
      </c>
      <c r="C37" s="49">
        <f>C31/6579.095</f>
        <v>8.2798621998922339</v>
      </c>
      <c r="D37" s="49">
        <f>D31/6579.095</f>
        <v>5.0265272047295255</v>
      </c>
      <c r="E37" s="49"/>
      <c r="F37" s="49">
        <f>F31/6579.095</f>
        <v>12.629396596340378</v>
      </c>
      <c r="G37" s="49">
        <f>G31/6579.095</f>
        <v>9.8645786388553436</v>
      </c>
    </row>
    <row r="38" spans="1:7" x14ac:dyDescent="0.3">
      <c r="D38" s="49"/>
      <c r="E38" s="49"/>
    </row>
    <row r="39" spans="1:7" x14ac:dyDescent="0.3">
      <c r="A39" s="9"/>
      <c r="D39" s="82"/>
      <c r="E39" s="49"/>
      <c r="G39" s="82"/>
    </row>
    <row r="40" spans="1:7" x14ac:dyDescent="0.3">
      <c r="A40" s="29" t="s">
        <v>32</v>
      </c>
      <c r="C40" s="50"/>
      <c r="D40" s="51"/>
      <c r="E40" s="51"/>
      <c r="F40" s="50"/>
    </row>
    <row r="41" spans="1:7" x14ac:dyDescent="0.3">
      <c r="D41" s="45"/>
      <c r="E41" s="45"/>
      <c r="F41" s="45"/>
    </row>
    <row r="42" spans="1:7" x14ac:dyDescent="0.3">
      <c r="D42" s="45"/>
      <c r="E42" s="45"/>
      <c r="F42" s="45"/>
    </row>
    <row r="43" spans="1:7" x14ac:dyDescent="0.3">
      <c r="D43" s="45"/>
      <c r="E43" s="45"/>
      <c r="F43" s="45"/>
    </row>
    <row r="44" spans="1:7" ht="42" customHeight="1" x14ac:dyDescent="0.3">
      <c r="A44" s="114" t="s">
        <v>119</v>
      </c>
      <c r="B44" s="115"/>
      <c r="C44" s="115"/>
      <c r="D44" s="115"/>
      <c r="E44" s="115"/>
      <c r="F44" s="115"/>
      <c r="G44" s="115"/>
    </row>
    <row r="45" spans="1:7" x14ac:dyDescent="0.3">
      <c r="D45" s="45"/>
      <c r="E45" s="45"/>
      <c r="F45" s="45"/>
    </row>
    <row r="46" spans="1:7" x14ac:dyDescent="0.3">
      <c r="D46" s="45"/>
      <c r="E46" s="45"/>
      <c r="F46" s="45"/>
    </row>
    <row r="47" spans="1:7" x14ac:dyDescent="0.3">
      <c r="D47" s="45"/>
      <c r="E47" s="45"/>
      <c r="F47" s="45"/>
    </row>
    <row r="48" spans="1:7" x14ac:dyDescent="0.3">
      <c r="D48" s="45"/>
      <c r="E48" s="45"/>
      <c r="F48" s="45"/>
    </row>
    <row r="49" spans="4:6" x14ac:dyDescent="0.3">
      <c r="D49" s="45"/>
      <c r="E49" s="45"/>
      <c r="F49" s="45"/>
    </row>
    <row r="50" spans="4:6" x14ac:dyDescent="0.3">
      <c r="D50" s="45"/>
      <c r="E50" s="45"/>
      <c r="F50" s="45"/>
    </row>
    <row r="51" spans="4:6" x14ac:dyDescent="0.3">
      <c r="D51" s="45"/>
      <c r="E51" s="45"/>
      <c r="F51" s="45"/>
    </row>
    <row r="52" spans="4:6" x14ac:dyDescent="0.3">
      <c r="D52" s="45"/>
      <c r="E52" s="45"/>
      <c r="F52" s="45"/>
    </row>
    <row r="53" spans="4:6" x14ac:dyDescent="0.3">
      <c r="D53" s="45"/>
      <c r="E53" s="45"/>
      <c r="F53" s="45"/>
    </row>
    <row r="54" spans="4:6" x14ac:dyDescent="0.3">
      <c r="D54" s="45"/>
      <c r="E54" s="45"/>
      <c r="F54" s="45"/>
    </row>
    <row r="55" spans="4:6" x14ac:dyDescent="0.3">
      <c r="D55" s="45"/>
      <c r="E55" s="45"/>
      <c r="F55" s="45"/>
    </row>
    <row r="56" spans="4:6" x14ac:dyDescent="0.3">
      <c r="D56" s="45"/>
      <c r="E56" s="45"/>
      <c r="F56" s="45"/>
    </row>
    <row r="57" spans="4:6" x14ac:dyDescent="0.3">
      <c r="D57" s="45"/>
      <c r="E57" s="45"/>
      <c r="F57" s="45"/>
    </row>
    <row r="58" spans="4:6" x14ac:dyDescent="0.3">
      <c r="D58" s="45"/>
      <c r="E58" s="45"/>
      <c r="F58" s="45"/>
    </row>
    <row r="59" spans="4:6" x14ac:dyDescent="0.3">
      <c r="D59" s="45"/>
      <c r="E59" s="45"/>
      <c r="F59" s="45"/>
    </row>
    <row r="60" spans="4:6" x14ac:dyDescent="0.3">
      <c r="D60" s="45"/>
      <c r="E60" s="45"/>
      <c r="F60" s="45"/>
    </row>
    <row r="61" spans="4:6" x14ac:dyDescent="0.3">
      <c r="D61" s="45"/>
      <c r="E61" s="45"/>
      <c r="F61" s="45"/>
    </row>
    <row r="62" spans="4:6" x14ac:dyDescent="0.3">
      <c r="D62" s="45"/>
      <c r="E62" s="45"/>
      <c r="F62" s="45"/>
    </row>
    <row r="63" spans="4:6" x14ac:dyDescent="0.3">
      <c r="D63" s="45"/>
      <c r="E63" s="45"/>
      <c r="F63" s="45"/>
    </row>
    <row r="64" spans="4:6" x14ac:dyDescent="0.3">
      <c r="D64" s="45"/>
      <c r="E64" s="45"/>
      <c r="F64" s="45"/>
    </row>
    <row r="65" spans="4:6" x14ac:dyDescent="0.3">
      <c r="D65" s="45"/>
      <c r="E65" s="45"/>
      <c r="F65" s="45"/>
    </row>
    <row r="66" spans="4:6" x14ac:dyDescent="0.3">
      <c r="D66" s="45"/>
      <c r="E66" s="45"/>
      <c r="F66" s="45"/>
    </row>
    <row r="67" spans="4:6" x14ac:dyDescent="0.3">
      <c r="D67" s="45"/>
      <c r="E67" s="45"/>
      <c r="F67" s="45"/>
    </row>
    <row r="68" spans="4:6" x14ac:dyDescent="0.3">
      <c r="D68" s="45"/>
      <c r="E68" s="45"/>
      <c r="F68" s="45"/>
    </row>
    <row r="69" spans="4:6" x14ac:dyDescent="0.3">
      <c r="D69" s="45"/>
      <c r="E69" s="45"/>
      <c r="F69" s="45"/>
    </row>
    <row r="70" spans="4:6" x14ac:dyDescent="0.3">
      <c r="D70" s="45"/>
      <c r="E70" s="45"/>
      <c r="F70" s="45"/>
    </row>
    <row r="71" spans="4:6" x14ac:dyDescent="0.3">
      <c r="D71" s="45"/>
      <c r="E71" s="45"/>
      <c r="F71" s="45"/>
    </row>
    <row r="72" spans="4:6" x14ac:dyDescent="0.3">
      <c r="D72" s="45"/>
      <c r="E72" s="45"/>
      <c r="F72" s="45"/>
    </row>
    <row r="73" spans="4:6" x14ac:dyDescent="0.3">
      <c r="D73" s="45"/>
      <c r="E73" s="45"/>
      <c r="F73" s="45"/>
    </row>
    <row r="74" spans="4:6" x14ac:dyDescent="0.3">
      <c r="D74" s="45"/>
      <c r="E74" s="45"/>
      <c r="F74" s="45"/>
    </row>
    <row r="75" spans="4:6" x14ac:dyDescent="0.3">
      <c r="D75" s="45"/>
      <c r="E75" s="45"/>
      <c r="F75" s="45"/>
    </row>
    <row r="76" spans="4:6" x14ac:dyDescent="0.3">
      <c r="D76" s="45"/>
      <c r="E76" s="45"/>
      <c r="F76" s="45"/>
    </row>
    <row r="77" spans="4:6" x14ac:dyDescent="0.3">
      <c r="D77" s="45"/>
      <c r="E77" s="45"/>
      <c r="F77" s="45"/>
    </row>
    <row r="78" spans="4:6" x14ac:dyDescent="0.3">
      <c r="D78" s="45"/>
      <c r="E78" s="45"/>
      <c r="F78" s="45"/>
    </row>
    <row r="79" spans="4:6" x14ac:dyDescent="0.3">
      <c r="D79" s="45"/>
      <c r="E79" s="45"/>
      <c r="F79" s="45"/>
    </row>
    <row r="80" spans="4:6" x14ac:dyDescent="0.3">
      <c r="D80" s="45"/>
      <c r="E80" s="45"/>
      <c r="F80" s="45"/>
    </row>
    <row r="81" spans="4:6" x14ac:dyDescent="0.3">
      <c r="D81" s="45"/>
      <c r="E81" s="45"/>
      <c r="F81" s="45"/>
    </row>
    <row r="82" spans="4:6" x14ac:dyDescent="0.3">
      <c r="D82" s="45"/>
      <c r="E82" s="45"/>
      <c r="F82" s="45"/>
    </row>
    <row r="83" spans="4:6" x14ac:dyDescent="0.3">
      <c r="D83" s="45"/>
      <c r="E83" s="45"/>
      <c r="F83" s="45"/>
    </row>
    <row r="84" spans="4:6" x14ac:dyDescent="0.3">
      <c r="D84" s="45"/>
      <c r="E84" s="45"/>
      <c r="F84" s="45"/>
    </row>
    <row r="85" spans="4:6" x14ac:dyDescent="0.3">
      <c r="D85" s="45"/>
      <c r="E85" s="45"/>
      <c r="F85" s="45"/>
    </row>
    <row r="86" spans="4:6" x14ac:dyDescent="0.3">
      <c r="D86" s="45"/>
      <c r="E86" s="45"/>
      <c r="F86" s="45"/>
    </row>
    <row r="87" spans="4:6" x14ac:dyDescent="0.3">
      <c r="D87" s="45"/>
      <c r="E87" s="45"/>
      <c r="F87" s="45"/>
    </row>
    <row r="88" spans="4:6" x14ac:dyDescent="0.3">
      <c r="D88" s="45"/>
      <c r="E88" s="45"/>
      <c r="F88" s="45"/>
    </row>
    <row r="89" spans="4:6" x14ac:dyDescent="0.3">
      <c r="D89" s="45"/>
      <c r="E89" s="45"/>
      <c r="F89" s="45"/>
    </row>
    <row r="90" spans="4:6" x14ac:dyDescent="0.3">
      <c r="D90" s="45"/>
      <c r="E90" s="45"/>
      <c r="F90" s="45"/>
    </row>
    <row r="91" spans="4:6" x14ac:dyDescent="0.3">
      <c r="D91" s="45"/>
      <c r="E91" s="45"/>
      <c r="F91" s="45"/>
    </row>
    <row r="92" spans="4:6" x14ac:dyDescent="0.3">
      <c r="D92" s="45"/>
      <c r="E92" s="45"/>
      <c r="F92" s="45"/>
    </row>
    <row r="93" spans="4:6" x14ac:dyDescent="0.3">
      <c r="D93" s="45"/>
      <c r="E93" s="45"/>
      <c r="F93" s="45"/>
    </row>
    <row r="94" spans="4:6" x14ac:dyDescent="0.3">
      <c r="D94" s="45"/>
      <c r="E94" s="45"/>
      <c r="F94" s="45"/>
    </row>
    <row r="95" spans="4:6" x14ac:dyDescent="0.3">
      <c r="D95" s="45"/>
      <c r="E95" s="45"/>
      <c r="F95" s="45"/>
    </row>
    <row r="96" spans="4:6" x14ac:dyDescent="0.3">
      <c r="D96" s="45"/>
      <c r="E96" s="45"/>
      <c r="F96" s="45"/>
    </row>
    <row r="97" spans="4:6" x14ac:dyDescent="0.3">
      <c r="D97" s="45"/>
      <c r="E97" s="45"/>
      <c r="F97" s="45"/>
    </row>
    <row r="98" spans="4:6" x14ac:dyDescent="0.3">
      <c r="D98" s="45"/>
      <c r="E98" s="45"/>
      <c r="F98" s="45"/>
    </row>
    <row r="99" spans="4:6" x14ac:dyDescent="0.3">
      <c r="D99" s="45"/>
      <c r="E99" s="45"/>
      <c r="F99" s="45"/>
    </row>
    <row r="100" spans="4:6" x14ac:dyDescent="0.3">
      <c r="D100" s="45"/>
      <c r="E100" s="45"/>
      <c r="F100" s="45"/>
    </row>
    <row r="101" spans="4:6" x14ac:dyDescent="0.3">
      <c r="D101" s="45"/>
      <c r="E101" s="45"/>
      <c r="F101" s="45"/>
    </row>
    <row r="102" spans="4:6" x14ac:dyDescent="0.3">
      <c r="D102" s="45"/>
      <c r="E102" s="45"/>
      <c r="F102" s="45"/>
    </row>
    <row r="103" spans="4:6" x14ac:dyDescent="0.3">
      <c r="D103" s="45"/>
      <c r="E103" s="45"/>
      <c r="F103" s="45"/>
    </row>
    <row r="104" spans="4:6" x14ac:dyDescent="0.3">
      <c r="D104" s="45"/>
      <c r="E104" s="45"/>
      <c r="F104" s="45"/>
    </row>
    <row r="105" spans="4:6" x14ac:dyDescent="0.3">
      <c r="D105" s="45"/>
      <c r="E105" s="45"/>
      <c r="F105" s="45"/>
    </row>
    <row r="106" spans="4:6" x14ac:dyDescent="0.3">
      <c r="D106" s="45"/>
      <c r="E106" s="45"/>
      <c r="F106" s="45"/>
    </row>
    <row r="107" spans="4:6" x14ac:dyDescent="0.3">
      <c r="D107" s="45"/>
      <c r="E107" s="45"/>
      <c r="F107" s="45"/>
    </row>
    <row r="108" spans="4:6" x14ac:dyDescent="0.3">
      <c r="D108" s="45"/>
      <c r="E108" s="45"/>
      <c r="F108" s="45"/>
    </row>
    <row r="109" spans="4:6" x14ac:dyDescent="0.3">
      <c r="D109" s="45"/>
      <c r="E109" s="45"/>
      <c r="F109" s="45"/>
    </row>
    <row r="110" spans="4:6" x14ac:dyDescent="0.3">
      <c r="D110" s="45"/>
      <c r="E110" s="45"/>
      <c r="F110" s="45"/>
    </row>
    <row r="111" spans="4:6" x14ac:dyDescent="0.3">
      <c r="D111" s="45"/>
      <c r="E111" s="45"/>
      <c r="F111" s="45"/>
    </row>
    <row r="112" spans="4:6" x14ac:dyDescent="0.3">
      <c r="D112" s="45"/>
      <c r="E112" s="45"/>
      <c r="F112" s="45"/>
    </row>
    <row r="113" spans="4:6" x14ac:dyDescent="0.3">
      <c r="D113" s="45"/>
      <c r="E113" s="45"/>
      <c r="F113" s="45"/>
    </row>
    <row r="114" spans="4:6" x14ac:dyDescent="0.3">
      <c r="D114" s="45"/>
      <c r="E114" s="45"/>
      <c r="F114" s="45"/>
    </row>
    <row r="115" spans="4:6" x14ac:dyDescent="0.3">
      <c r="D115" s="45"/>
      <c r="E115" s="45"/>
      <c r="F115" s="45"/>
    </row>
    <row r="116" spans="4:6" x14ac:dyDescent="0.3">
      <c r="D116" s="45"/>
      <c r="E116" s="45"/>
      <c r="F116" s="45"/>
    </row>
    <row r="117" spans="4:6" x14ac:dyDescent="0.3">
      <c r="D117" s="45"/>
      <c r="E117" s="45"/>
      <c r="F117" s="45"/>
    </row>
    <row r="118" spans="4:6" x14ac:dyDescent="0.3">
      <c r="D118" s="45"/>
      <c r="E118" s="45"/>
      <c r="F118" s="45"/>
    </row>
    <row r="119" spans="4:6" x14ac:dyDescent="0.3">
      <c r="D119" s="45"/>
      <c r="E119" s="45"/>
      <c r="F119" s="45"/>
    </row>
    <row r="120" spans="4:6" x14ac:dyDescent="0.3">
      <c r="D120" s="45"/>
      <c r="E120" s="45"/>
      <c r="F120" s="45"/>
    </row>
    <row r="121" spans="4:6" x14ac:dyDescent="0.3">
      <c r="D121" s="45"/>
      <c r="E121" s="45"/>
      <c r="F121" s="45"/>
    </row>
    <row r="122" spans="4:6" x14ac:dyDescent="0.3">
      <c r="D122" s="45"/>
      <c r="E122" s="45"/>
      <c r="F122" s="45"/>
    </row>
    <row r="123" spans="4:6" x14ac:dyDescent="0.3">
      <c r="D123" s="45"/>
      <c r="E123" s="45"/>
      <c r="F123" s="45"/>
    </row>
    <row r="124" spans="4:6" x14ac:dyDescent="0.3">
      <c r="D124" s="45"/>
      <c r="E124" s="45"/>
      <c r="F124" s="45"/>
    </row>
    <row r="125" spans="4:6" x14ac:dyDescent="0.3">
      <c r="D125" s="45"/>
      <c r="E125" s="45"/>
      <c r="F125" s="45"/>
    </row>
    <row r="126" spans="4:6" x14ac:dyDescent="0.3">
      <c r="D126" s="45"/>
      <c r="E126" s="45"/>
      <c r="F126" s="45"/>
    </row>
    <row r="127" spans="4:6" x14ac:dyDescent="0.3">
      <c r="D127" s="45"/>
      <c r="E127" s="45"/>
      <c r="F127" s="45"/>
    </row>
    <row r="128" spans="4:6" x14ac:dyDescent="0.3">
      <c r="D128" s="45"/>
      <c r="E128" s="45"/>
      <c r="F128" s="45"/>
    </row>
    <row r="129" spans="4:6" x14ac:dyDescent="0.3">
      <c r="D129" s="45"/>
      <c r="E129" s="45"/>
      <c r="F129" s="45"/>
    </row>
    <row r="130" spans="4:6" x14ac:dyDescent="0.3">
      <c r="D130" s="45"/>
      <c r="E130" s="45"/>
      <c r="F130" s="45"/>
    </row>
    <row r="131" spans="4:6" x14ac:dyDescent="0.3">
      <c r="D131" s="45"/>
      <c r="E131" s="45"/>
      <c r="F131" s="45"/>
    </row>
    <row r="132" spans="4:6" x14ac:dyDescent="0.3">
      <c r="D132" s="45"/>
      <c r="E132" s="45"/>
      <c r="F132" s="45"/>
    </row>
    <row r="133" spans="4:6" x14ac:dyDescent="0.3">
      <c r="D133" s="45"/>
      <c r="E133" s="45"/>
      <c r="F133" s="45"/>
    </row>
    <row r="134" spans="4:6" x14ac:dyDescent="0.3">
      <c r="D134" s="45"/>
      <c r="E134" s="45"/>
      <c r="F134" s="45"/>
    </row>
    <row r="135" spans="4:6" x14ac:dyDescent="0.3">
      <c r="D135" s="45"/>
      <c r="E135" s="45"/>
      <c r="F135" s="45"/>
    </row>
    <row r="136" spans="4:6" x14ac:dyDescent="0.3">
      <c r="D136" s="45"/>
      <c r="E136" s="45"/>
      <c r="F136" s="45"/>
    </row>
    <row r="137" spans="4:6" x14ac:dyDescent="0.3">
      <c r="D137" s="45"/>
      <c r="E137" s="45"/>
      <c r="F137" s="45"/>
    </row>
    <row r="138" spans="4:6" x14ac:dyDescent="0.3">
      <c r="D138" s="45"/>
      <c r="E138" s="45"/>
      <c r="F138" s="45"/>
    </row>
    <row r="139" spans="4:6" x14ac:dyDescent="0.3">
      <c r="D139" s="45"/>
      <c r="E139" s="45"/>
      <c r="F139" s="45"/>
    </row>
    <row r="140" spans="4:6" x14ac:dyDescent="0.3">
      <c r="D140" s="45"/>
      <c r="E140" s="45"/>
      <c r="F140" s="45"/>
    </row>
    <row r="141" spans="4:6" x14ac:dyDescent="0.3">
      <c r="D141" s="45"/>
      <c r="E141" s="45"/>
      <c r="F141" s="45"/>
    </row>
    <row r="142" spans="4:6" x14ac:dyDescent="0.3">
      <c r="D142" s="45"/>
      <c r="E142" s="45"/>
      <c r="F142" s="45"/>
    </row>
    <row r="143" spans="4:6" x14ac:dyDescent="0.3">
      <c r="D143" s="45"/>
      <c r="E143" s="45"/>
      <c r="F143" s="45"/>
    </row>
    <row r="144" spans="4:6" x14ac:dyDescent="0.3">
      <c r="D144" s="45"/>
      <c r="E144" s="45"/>
      <c r="F144" s="45"/>
    </row>
    <row r="145" spans="4:6" x14ac:dyDescent="0.3">
      <c r="D145" s="45"/>
      <c r="E145" s="45"/>
      <c r="F145" s="45"/>
    </row>
    <row r="146" spans="4:6" x14ac:dyDescent="0.3">
      <c r="D146" s="45"/>
      <c r="E146" s="45"/>
      <c r="F146" s="45"/>
    </row>
    <row r="147" spans="4:6" x14ac:dyDescent="0.3">
      <c r="D147" s="45"/>
      <c r="E147" s="45"/>
      <c r="F147" s="45"/>
    </row>
    <row r="148" spans="4:6" x14ac:dyDescent="0.3">
      <c r="D148" s="45"/>
      <c r="E148" s="45"/>
      <c r="F148" s="45"/>
    </row>
    <row r="149" spans="4:6" x14ac:dyDescent="0.3">
      <c r="D149" s="45"/>
      <c r="E149" s="45"/>
      <c r="F149" s="45"/>
    </row>
    <row r="150" spans="4:6" x14ac:dyDescent="0.3">
      <c r="D150" s="45"/>
      <c r="E150" s="45"/>
      <c r="F150" s="45"/>
    </row>
    <row r="151" spans="4:6" x14ac:dyDescent="0.3">
      <c r="D151" s="45"/>
      <c r="E151" s="45"/>
      <c r="F151" s="45"/>
    </row>
    <row r="152" spans="4:6" x14ac:dyDescent="0.3">
      <c r="D152" s="45"/>
      <c r="E152" s="45"/>
      <c r="F152" s="45"/>
    </row>
    <row r="153" spans="4:6" x14ac:dyDescent="0.3">
      <c r="D153" s="45"/>
      <c r="E153" s="45"/>
      <c r="F153" s="45"/>
    </row>
    <row r="154" spans="4:6" x14ac:dyDescent="0.3">
      <c r="D154" s="45"/>
      <c r="E154" s="45"/>
      <c r="F154" s="45"/>
    </row>
    <row r="155" spans="4:6" x14ac:dyDescent="0.3">
      <c r="D155" s="45"/>
      <c r="E155" s="45"/>
      <c r="F155" s="45"/>
    </row>
    <row r="156" spans="4:6" x14ac:dyDescent="0.3">
      <c r="D156" s="45"/>
      <c r="E156" s="45"/>
      <c r="F156" s="45"/>
    </row>
    <row r="157" spans="4:6" x14ac:dyDescent="0.3">
      <c r="D157" s="45"/>
      <c r="E157" s="45"/>
      <c r="F157" s="45"/>
    </row>
    <row r="158" spans="4:6" x14ac:dyDescent="0.3">
      <c r="D158" s="45"/>
      <c r="E158" s="45"/>
      <c r="F158" s="45"/>
    </row>
    <row r="159" spans="4:6" x14ac:dyDescent="0.3">
      <c r="D159" s="45"/>
      <c r="E159" s="45"/>
      <c r="F159" s="45"/>
    </row>
    <row r="160" spans="4:6" x14ac:dyDescent="0.3">
      <c r="D160" s="45"/>
      <c r="E160" s="45"/>
      <c r="F160" s="45"/>
    </row>
    <row r="161" spans="4:6" x14ac:dyDescent="0.3">
      <c r="D161" s="45"/>
      <c r="E161" s="45"/>
      <c r="F161" s="45"/>
    </row>
    <row r="162" spans="4:6" x14ac:dyDescent="0.3">
      <c r="D162" s="45"/>
      <c r="E162" s="45"/>
      <c r="F162" s="45"/>
    </row>
    <row r="163" spans="4:6" x14ac:dyDescent="0.3">
      <c r="D163" s="45"/>
      <c r="E163" s="45"/>
      <c r="F163" s="45"/>
    </row>
    <row r="164" spans="4:6" x14ac:dyDescent="0.3">
      <c r="D164" s="45"/>
      <c r="E164" s="45"/>
      <c r="F164" s="45"/>
    </row>
    <row r="165" spans="4:6" x14ac:dyDescent="0.3">
      <c r="D165" s="45"/>
      <c r="E165" s="45"/>
      <c r="F165" s="45"/>
    </row>
    <row r="166" spans="4:6" x14ac:dyDescent="0.3">
      <c r="D166" s="45"/>
      <c r="E166" s="45"/>
      <c r="F166" s="45"/>
    </row>
    <row r="167" spans="4:6" x14ac:dyDescent="0.3">
      <c r="D167" s="45"/>
      <c r="E167" s="45"/>
      <c r="F167" s="45"/>
    </row>
    <row r="168" spans="4:6" x14ac:dyDescent="0.3">
      <c r="D168" s="45"/>
      <c r="E168" s="45"/>
      <c r="F168" s="45"/>
    </row>
    <row r="169" spans="4:6" x14ac:dyDescent="0.3">
      <c r="D169" s="45"/>
      <c r="E169" s="45"/>
      <c r="F169" s="45"/>
    </row>
    <row r="170" spans="4:6" x14ac:dyDescent="0.3">
      <c r="D170" s="45"/>
      <c r="E170" s="45"/>
      <c r="F170" s="45"/>
    </row>
    <row r="171" spans="4:6" x14ac:dyDescent="0.3">
      <c r="D171" s="45"/>
      <c r="E171" s="45"/>
      <c r="F171" s="45"/>
    </row>
    <row r="172" spans="4:6" x14ac:dyDescent="0.3">
      <c r="D172" s="45"/>
      <c r="E172" s="45"/>
      <c r="F172" s="45"/>
    </row>
    <row r="173" spans="4:6" x14ac:dyDescent="0.3">
      <c r="D173" s="45"/>
      <c r="E173" s="45"/>
      <c r="F173" s="45"/>
    </row>
    <row r="174" spans="4:6" x14ac:dyDescent="0.3">
      <c r="D174" s="45"/>
      <c r="E174" s="45"/>
      <c r="F174" s="45"/>
    </row>
    <row r="175" spans="4:6" x14ac:dyDescent="0.3">
      <c r="D175" s="45"/>
      <c r="E175" s="45"/>
      <c r="F175" s="45"/>
    </row>
    <row r="176" spans="4:6" x14ac:dyDescent="0.3">
      <c r="D176" s="45"/>
      <c r="E176" s="45"/>
      <c r="F176" s="45"/>
    </row>
    <row r="177" spans="4:6" x14ac:dyDescent="0.3">
      <c r="D177" s="45"/>
      <c r="E177" s="45"/>
      <c r="F177" s="45"/>
    </row>
    <row r="178" spans="4:6" x14ac:dyDescent="0.3">
      <c r="D178" s="45"/>
      <c r="E178" s="45"/>
      <c r="F178" s="45"/>
    </row>
    <row r="179" spans="4:6" x14ac:dyDescent="0.3">
      <c r="D179" s="45"/>
      <c r="E179" s="45"/>
      <c r="F179" s="45"/>
    </row>
    <row r="180" spans="4:6" x14ac:dyDescent="0.3">
      <c r="D180" s="45"/>
      <c r="E180" s="45"/>
      <c r="F180" s="45"/>
    </row>
    <row r="181" spans="4:6" x14ac:dyDescent="0.3">
      <c r="D181" s="45"/>
      <c r="E181" s="45"/>
      <c r="F181" s="45"/>
    </row>
    <row r="182" spans="4:6" x14ac:dyDescent="0.3">
      <c r="D182" s="45"/>
      <c r="E182" s="45"/>
      <c r="F182" s="45"/>
    </row>
    <row r="183" spans="4:6" x14ac:dyDescent="0.3">
      <c r="D183" s="45"/>
      <c r="E183" s="45"/>
      <c r="F183" s="45"/>
    </row>
    <row r="184" spans="4:6" x14ac:dyDescent="0.3">
      <c r="D184" s="45"/>
      <c r="E184" s="45"/>
      <c r="F184" s="45"/>
    </row>
    <row r="185" spans="4:6" x14ac:dyDescent="0.3">
      <c r="D185" s="45"/>
      <c r="E185" s="45"/>
      <c r="F185" s="45"/>
    </row>
    <row r="186" spans="4:6" x14ac:dyDescent="0.3">
      <c r="D186" s="45"/>
      <c r="E186" s="45"/>
      <c r="F186" s="45"/>
    </row>
    <row r="187" spans="4:6" x14ac:dyDescent="0.3">
      <c r="D187" s="45"/>
      <c r="E187" s="45"/>
      <c r="F187" s="45"/>
    </row>
    <row r="188" spans="4:6" x14ac:dyDescent="0.3">
      <c r="D188" s="45"/>
      <c r="E188" s="45"/>
      <c r="F188" s="45"/>
    </row>
    <row r="189" spans="4:6" x14ac:dyDescent="0.3">
      <c r="D189" s="45"/>
      <c r="E189" s="45"/>
      <c r="F189" s="45"/>
    </row>
    <row r="190" spans="4:6" x14ac:dyDescent="0.3">
      <c r="D190" s="45"/>
      <c r="E190" s="45"/>
      <c r="F190" s="45"/>
    </row>
    <row r="191" spans="4:6" x14ac:dyDescent="0.3">
      <c r="D191" s="45"/>
      <c r="E191" s="45"/>
      <c r="F191" s="45"/>
    </row>
    <row r="192" spans="4:6" x14ac:dyDescent="0.3">
      <c r="D192" s="45"/>
      <c r="E192" s="45"/>
      <c r="F192" s="45"/>
    </row>
    <row r="193" spans="4:6" x14ac:dyDescent="0.3">
      <c r="D193" s="45"/>
      <c r="E193" s="45"/>
      <c r="F193" s="45"/>
    </row>
    <row r="194" spans="4:6" x14ac:dyDescent="0.3">
      <c r="D194" s="45"/>
      <c r="E194" s="45"/>
      <c r="F194" s="45"/>
    </row>
    <row r="195" spans="4:6" x14ac:dyDescent="0.3">
      <c r="D195" s="45"/>
      <c r="E195" s="45"/>
      <c r="F195" s="45"/>
    </row>
    <row r="196" spans="4:6" x14ac:dyDescent="0.3">
      <c r="D196" s="45"/>
      <c r="E196" s="45"/>
      <c r="F196" s="45"/>
    </row>
    <row r="197" spans="4:6" x14ac:dyDescent="0.3">
      <c r="D197" s="45"/>
      <c r="E197" s="45"/>
      <c r="F197" s="45"/>
    </row>
    <row r="198" spans="4:6" x14ac:dyDescent="0.3">
      <c r="D198" s="45"/>
      <c r="E198" s="45"/>
      <c r="F198" s="45"/>
    </row>
    <row r="199" spans="4:6" x14ac:dyDescent="0.3">
      <c r="D199" s="45"/>
      <c r="E199" s="45"/>
      <c r="F199" s="45"/>
    </row>
    <row r="200" spans="4:6" x14ac:dyDescent="0.3">
      <c r="D200" s="45"/>
      <c r="E200" s="45"/>
      <c r="F200" s="45"/>
    </row>
    <row r="201" spans="4:6" x14ac:dyDescent="0.3">
      <c r="D201" s="45"/>
      <c r="E201" s="45"/>
      <c r="F201" s="45"/>
    </row>
    <row r="202" spans="4:6" x14ac:dyDescent="0.3">
      <c r="D202" s="45"/>
      <c r="E202" s="45"/>
      <c r="F202" s="45"/>
    </row>
    <row r="203" spans="4:6" x14ac:dyDescent="0.3">
      <c r="D203" s="45"/>
      <c r="E203" s="45"/>
      <c r="F203" s="45"/>
    </row>
    <row r="204" spans="4:6" x14ac:dyDescent="0.3">
      <c r="D204" s="45"/>
      <c r="E204" s="45"/>
      <c r="F204" s="45"/>
    </row>
    <row r="205" spans="4:6" x14ac:dyDescent="0.3">
      <c r="D205" s="45"/>
      <c r="E205" s="45"/>
      <c r="F205" s="45"/>
    </row>
    <row r="206" spans="4:6" x14ac:dyDescent="0.3">
      <c r="D206" s="45"/>
      <c r="E206" s="45"/>
      <c r="F206" s="45"/>
    </row>
    <row r="207" spans="4:6" x14ac:dyDescent="0.3">
      <c r="D207" s="45"/>
      <c r="E207" s="45"/>
      <c r="F207" s="45"/>
    </row>
  </sheetData>
  <mergeCells count="3">
    <mergeCell ref="C5:D5"/>
    <mergeCell ref="F5:G5"/>
    <mergeCell ref="A44:G44"/>
  </mergeCells>
  <phoneticPr fontId="2" type="noConversion"/>
  <printOptions horizontalCentered="1"/>
  <pageMargins left="0.59055118110236227" right="0" top="0.51181102362204722" bottom="0.78740157480314965" header="0.35433070866141736" footer="0.31496062992125984"/>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workbookViewId="0">
      <pane xSplit="2" ySplit="5" topLeftCell="C30" activePane="bottomRight" state="frozen"/>
      <selection activeCell="I8" sqref="I8"/>
      <selection pane="topRight" activeCell="I8" sqref="I8"/>
      <selection pane="bottomLeft" activeCell="I8" sqref="I8"/>
      <selection pane="bottomRight" activeCell="E38" sqref="E38"/>
    </sheetView>
  </sheetViews>
  <sheetFormatPr defaultColWidth="9.375" defaultRowHeight="13.8" x14ac:dyDescent="0.3"/>
  <cols>
    <col min="1" max="1" width="43.625" style="17" customWidth="1"/>
    <col min="2" max="2" width="7.125" style="17" bestFit="1" customWidth="1"/>
    <col min="3" max="3" width="19.875" style="46" customWidth="1"/>
    <col min="4" max="4" width="18.5" style="17" customWidth="1"/>
    <col min="5" max="16384" width="9.375" style="17"/>
  </cols>
  <sheetData>
    <row r="1" spans="1:7" ht="14.4" x14ac:dyDescent="0.3">
      <c r="A1" s="1" t="s">
        <v>29</v>
      </c>
      <c r="B1" s="2"/>
      <c r="D1" s="4" t="str">
        <f>'Income Stt'!G1</f>
        <v>Date : 20 · 02 · 2017</v>
      </c>
    </row>
    <row r="2" spans="1:7" ht="14.4" x14ac:dyDescent="0.3">
      <c r="A2" s="5" t="s">
        <v>93</v>
      </c>
      <c r="B2" s="2"/>
    </row>
    <row r="3" spans="1:7" x14ac:dyDescent="0.3">
      <c r="B3" s="2"/>
      <c r="C3" s="22" t="s">
        <v>7</v>
      </c>
      <c r="D3" s="22" t="s">
        <v>7</v>
      </c>
    </row>
    <row r="4" spans="1:7" x14ac:dyDescent="0.3">
      <c r="B4" s="2"/>
      <c r="C4" s="23">
        <f>'Income Stt'!C6</f>
        <v>42735</v>
      </c>
      <c r="D4" s="23">
        <v>42551</v>
      </c>
    </row>
    <row r="5" spans="1:7" ht="27.6" x14ac:dyDescent="0.3">
      <c r="B5" s="2"/>
      <c r="C5" s="22" t="s">
        <v>1</v>
      </c>
      <c r="D5" s="112" t="s">
        <v>127</v>
      </c>
    </row>
    <row r="6" spans="1:7" ht="14.4" x14ac:dyDescent="0.3">
      <c r="B6" s="2"/>
      <c r="C6" s="33"/>
    </row>
    <row r="7" spans="1:7" x14ac:dyDescent="0.3">
      <c r="A7" s="15" t="s">
        <v>8</v>
      </c>
    </row>
    <row r="8" spans="1:7" x14ac:dyDescent="0.3">
      <c r="A8" s="9" t="s">
        <v>9</v>
      </c>
    </row>
    <row r="9" spans="1:7" x14ac:dyDescent="0.3">
      <c r="A9" s="17" t="s">
        <v>10</v>
      </c>
      <c r="C9" s="45">
        <v>124322</v>
      </c>
      <c r="D9" s="45">
        <v>122838</v>
      </c>
    </row>
    <row r="10" spans="1:7" x14ac:dyDescent="0.3">
      <c r="A10" s="17" t="s">
        <v>33</v>
      </c>
      <c r="C10" s="45">
        <v>7107</v>
      </c>
      <c r="D10" s="45">
        <v>7326</v>
      </c>
    </row>
    <row r="11" spans="1:7" x14ac:dyDescent="0.3">
      <c r="A11" s="17" t="s">
        <v>66</v>
      </c>
      <c r="C11" s="45">
        <v>4684</v>
      </c>
      <c r="D11" s="45">
        <v>4195</v>
      </c>
    </row>
    <row r="12" spans="1:7" x14ac:dyDescent="0.3">
      <c r="A12" s="17" t="s">
        <v>99</v>
      </c>
      <c r="C12" s="45">
        <v>145</v>
      </c>
      <c r="D12" s="45">
        <v>145</v>
      </c>
    </row>
    <row r="13" spans="1:7" x14ac:dyDescent="0.3">
      <c r="A13" s="17" t="s">
        <v>100</v>
      </c>
      <c r="C13" s="45">
        <v>560</v>
      </c>
      <c r="D13" s="45">
        <v>560</v>
      </c>
    </row>
    <row r="14" spans="1:7" x14ac:dyDescent="0.3">
      <c r="A14" s="17" t="s">
        <v>11</v>
      </c>
      <c r="C14" s="45">
        <v>1700</v>
      </c>
      <c r="D14" s="45">
        <v>2208</v>
      </c>
    </row>
    <row r="15" spans="1:7" x14ac:dyDescent="0.3">
      <c r="C15" s="45"/>
      <c r="D15" s="45"/>
    </row>
    <row r="16" spans="1:7" s="9" customFormat="1" x14ac:dyDescent="0.3">
      <c r="C16" s="16">
        <f>SUM(C9:C15)</f>
        <v>138518</v>
      </c>
      <c r="D16" s="16">
        <f>SUM(D9:D15)</f>
        <v>137272</v>
      </c>
      <c r="F16" s="17"/>
      <c r="G16" s="94"/>
    </row>
    <row r="17" spans="1:6" x14ac:dyDescent="0.3">
      <c r="C17" s="45"/>
      <c r="D17" s="45"/>
    </row>
    <row r="18" spans="1:6" x14ac:dyDescent="0.3">
      <c r="A18" s="9" t="s">
        <v>12</v>
      </c>
      <c r="C18" s="45"/>
      <c r="D18" s="45"/>
    </row>
    <row r="19" spans="1:6" x14ac:dyDescent="0.3">
      <c r="A19" s="17" t="s">
        <v>13</v>
      </c>
      <c r="C19" s="45">
        <v>284078</v>
      </c>
      <c r="D19" s="45">
        <v>263266</v>
      </c>
      <c r="E19" s="92"/>
    </row>
    <row r="20" spans="1:6" x14ac:dyDescent="0.3">
      <c r="A20" s="17" t="s">
        <v>14</v>
      </c>
      <c r="C20" s="45">
        <v>22076</v>
      </c>
      <c r="D20" s="45">
        <v>17600</v>
      </c>
    </row>
    <row r="21" spans="1:6" x14ac:dyDescent="0.3">
      <c r="A21" s="17" t="s">
        <v>15</v>
      </c>
      <c r="C21" s="45">
        <v>43051</v>
      </c>
      <c r="D21" s="45">
        <v>31678</v>
      </c>
    </row>
    <row r="22" spans="1:6" x14ac:dyDescent="0.3">
      <c r="A22" s="17" t="s">
        <v>52</v>
      </c>
      <c r="C22" s="45">
        <v>69</v>
      </c>
      <c r="D22" s="45">
        <v>278</v>
      </c>
    </row>
    <row r="23" spans="1:6" x14ac:dyDescent="0.3">
      <c r="A23" s="17" t="s">
        <v>95</v>
      </c>
      <c r="C23" s="45">
        <v>30000</v>
      </c>
      <c r="D23" s="45">
        <v>112650</v>
      </c>
    </row>
    <row r="24" spans="1:6" x14ac:dyDescent="0.3">
      <c r="A24" s="17" t="s">
        <v>92</v>
      </c>
      <c r="C24" s="47">
        <v>384016</v>
      </c>
      <c r="D24" s="45">
        <v>237069</v>
      </c>
    </row>
    <row r="25" spans="1:6" s="9" customFormat="1" x14ac:dyDescent="0.3">
      <c r="C25" s="16">
        <f>SUM(C19:C24)</f>
        <v>763290</v>
      </c>
      <c r="D25" s="16">
        <f>SUM(D19:D24)</f>
        <v>662541</v>
      </c>
      <c r="F25" s="17"/>
    </row>
    <row r="26" spans="1:6" x14ac:dyDescent="0.3">
      <c r="A26" s="100"/>
      <c r="C26" s="59"/>
      <c r="D26" s="59"/>
    </row>
    <row r="27" spans="1:6" s="9" customFormat="1" ht="14.4" thickBot="1" x14ac:dyDescent="0.35">
      <c r="A27" s="9" t="s">
        <v>16</v>
      </c>
      <c r="C27" s="10">
        <f>SUM(C16,C25)</f>
        <v>901808</v>
      </c>
      <c r="D27" s="10">
        <f>SUM(D16,D25)</f>
        <v>799813</v>
      </c>
      <c r="F27" s="17"/>
    </row>
    <row r="28" spans="1:6" ht="24.75" customHeight="1" thickTop="1" x14ac:dyDescent="0.3">
      <c r="C28" s="45"/>
      <c r="D28" s="45"/>
    </row>
    <row r="29" spans="1:6" x14ac:dyDescent="0.3">
      <c r="A29" s="15" t="s">
        <v>17</v>
      </c>
      <c r="C29" s="45"/>
      <c r="D29" s="45"/>
    </row>
    <row r="30" spans="1:6" x14ac:dyDescent="0.3">
      <c r="A30" s="9" t="s">
        <v>53</v>
      </c>
      <c r="C30" s="45"/>
      <c r="D30" s="45"/>
    </row>
    <row r="31" spans="1:6" x14ac:dyDescent="0.3">
      <c r="A31" s="17" t="s">
        <v>18</v>
      </c>
      <c r="C31" s="45">
        <v>65791</v>
      </c>
      <c r="D31" s="45">
        <v>65791</v>
      </c>
    </row>
    <row r="32" spans="1:6" x14ac:dyDescent="0.3">
      <c r="A32" s="17" t="s">
        <v>19</v>
      </c>
      <c r="C32" s="45">
        <v>3772</v>
      </c>
      <c r="D32" s="45">
        <v>3772</v>
      </c>
    </row>
    <row r="33" spans="1:6" x14ac:dyDescent="0.3">
      <c r="A33" s="17" t="s">
        <v>20</v>
      </c>
      <c r="C33" s="45">
        <f>'Changes in Equity'!F20+'Changes in Equity'!E20</f>
        <v>6687</v>
      </c>
      <c r="D33" s="45">
        <v>4139</v>
      </c>
    </row>
    <row r="34" spans="1:6" x14ac:dyDescent="0.3">
      <c r="A34" s="17" t="s">
        <v>21</v>
      </c>
      <c r="C34" s="47">
        <f>'Changes in Equity'!G20</f>
        <v>445449</v>
      </c>
      <c r="D34" s="45">
        <v>395254</v>
      </c>
    </row>
    <row r="35" spans="1:6" s="9" customFormat="1" x14ac:dyDescent="0.3">
      <c r="A35" s="9" t="s">
        <v>22</v>
      </c>
      <c r="C35" s="16">
        <f>SUM(C31:C34)</f>
        <v>521699</v>
      </c>
      <c r="D35" s="16">
        <f>SUM(D31:D34)</f>
        <v>468956</v>
      </c>
      <c r="F35" s="17"/>
    </row>
    <row r="36" spans="1:6" x14ac:dyDescent="0.3">
      <c r="C36" s="45"/>
      <c r="D36" s="45"/>
    </row>
    <row r="37" spans="1:6" x14ac:dyDescent="0.3">
      <c r="A37" s="9" t="s">
        <v>54</v>
      </c>
      <c r="C37" s="45"/>
      <c r="D37" s="45"/>
    </row>
    <row r="38" spans="1:6" x14ac:dyDescent="0.3">
      <c r="A38" s="17" t="s">
        <v>96</v>
      </c>
      <c r="C38" s="45">
        <v>7979</v>
      </c>
      <c r="D38" s="45">
        <v>9644</v>
      </c>
      <c r="E38" s="92"/>
    </row>
    <row r="39" spans="1:6" x14ac:dyDescent="0.3">
      <c r="A39" s="17" t="s">
        <v>67</v>
      </c>
      <c r="C39" s="45">
        <v>8042</v>
      </c>
      <c r="D39" s="45">
        <v>7778</v>
      </c>
    </row>
    <row r="40" spans="1:6" x14ac:dyDescent="0.3">
      <c r="A40" s="17" t="s">
        <v>24</v>
      </c>
      <c r="C40" s="45">
        <v>1448</v>
      </c>
      <c r="D40" s="45">
        <v>1448</v>
      </c>
    </row>
    <row r="41" spans="1:6" s="9" customFormat="1" x14ac:dyDescent="0.3">
      <c r="C41" s="16">
        <f>SUM(C38:C40)</f>
        <v>17469</v>
      </c>
      <c r="D41" s="16">
        <f>SUM(D38:D40)</f>
        <v>18870</v>
      </c>
      <c r="F41" s="17"/>
    </row>
    <row r="42" spans="1:6" x14ac:dyDescent="0.3">
      <c r="C42" s="45"/>
      <c r="D42" s="45"/>
    </row>
    <row r="43" spans="1:6" x14ac:dyDescent="0.3">
      <c r="A43" s="9" t="s">
        <v>25</v>
      </c>
      <c r="C43" s="45"/>
      <c r="D43" s="45"/>
    </row>
    <row r="44" spans="1:6" x14ac:dyDescent="0.3">
      <c r="A44" s="17" t="s">
        <v>23</v>
      </c>
      <c r="C44" s="45">
        <v>3805</v>
      </c>
      <c r="D44" s="45">
        <v>5290</v>
      </c>
      <c r="E44" s="92"/>
    </row>
    <row r="45" spans="1:6" x14ac:dyDescent="0.3">
      <c r="A45" s="17" t="s">
        <v>97</v>
      </c>
      <c r="C45" s="45">
        <v>1758</v>
      </c>
      <c r="D45" s="45">
        <v>1689</v>
      </c>
      <c r="E45" s="92"/>
    </row>
    <row r="46" spans="1:6" x14ac:dyDescent="0.3">
      <c r="A46" s="17" t="s">
        <v>96</v>
      </c>
      <c r="C46" s="45">
        <v>108148</v>
      </c>
      <c r="D46" s="45">
        <v>60176</v>
      </c>
      <c r="E46" s="92"/>
    </row>
    <row r="47" spans="1:6" x14ac:dyDescent="0.3">
      <c r="A47" s="17" t="s">
        <v>26</v>
      </c>
      <c r="C47" s="45">
        <v>141546</v>
      </c>
      <c r="D47" s="45">
        <v>160795</v>
      </c>
      <c r="E47" s="92"/>
    </row>
    <row r="48" spans="1:6" x14ac:dyDescent="0.3">
      <c r="A48" s="17" t="s">
        <v>27</v>
      </c>
      <c r="C48" s="45">
        <v>84876</v>
      </c>
      <c r="D48" s="45">
        <v>69251</v>
      </c>
      <c r="E48" s="92"/>
    </row>
    <row r="49" spans="1:6" x14ac:dyDescent="0.3">
      <c r="A49" s="17" t="s">
        <v>98</v>
      </c>
      <c r="C49" s="45">
        <v>22507</v>
      </c>
      <c r="D49" s="45">
        <v>14786</v>
      </c>
    </row>
    <row r="50" spans="1:6" s="9" customFormat="1" x14ac:dyDescent="0.3">
      <c r="C50" s="16">
        <f>SUM(C44:C49)</f>
        <v>362640</v>
      </c>
      <c r="D50" s="16">
        <f>SUM(D44:D49)</f>
        <v>311987</v>
      </c>
      <c r="F50" s="17"/>
    </row>
    <row r="51" spans="1:6" s="9" customFormat="1" ht="6" customHeight="1" x14ac:dyDescent="0.3">
      <c r="C51" s="16"/>
      <c r="D51" s="16"/>
      <c r="F51" s="17"/>
    </row>
    <row r="52" spans="1:6" s="9" customFormat="1" x14ac:dyDescent="0.3">
      <c r="A52" s="9" t="s">
        <v>28</v>
      </c>
      <c r="C52" s="16">
        <f>SUM(C41,C50)</f>
        <v>380109</v>
      </c>
      <c r="D52" s="16">
        <f>SUM(D41,D50)</f>
        <v>330857</v>
      </c>
      <c r="F52" s="17"/>
    </row>
    <row r="53" spans="1:6" s="9" customFormat="1" ht="9.75" customHeight="1" x14ac:dyDescent="0.3">
      <c r="C53" s="30"/>
      <c r="D53" s="30"/>
      <c r="F53" s="17"/>
    </row>
    <row r="54" spans="1:6" s="9" customFormat="1" ht="14.4" thickBot="1" x14ac:dyDescent="0.35">
      <c r="A54" s="9" t="s">
        <v>68</v>
      </c>
      <c r="C54" s="10">
        <f>C52+C35</f>
        <v>901808</v>
      </c>
      <c r="D54" s="10">
        <f>D52+D35</f>
        <v>799813</v>
      </c>
      <c r="F54" s="17"/>
    </row>
    <row r="55" spans="1:6" ht="14.4" thickTop="1" x14ac:dyDescent="0.3">
      <c r="C55" s="91">
        <f>C54-C27</f>
        <v>0</v>
      </c>
      <c r="D55" s="91">
        <f>D54-D27</f>
        <v>0</v>
      </c>
    </row>
    <row r="56" spans="1:6" x14ac:dyDescent="0.3">
      <c r="A56" s="9" t="s">
        <v>31</v>
      </c>
      <c r="C56" s="3">
        <f>(C35/657909.5)</f>
        <v>0.79296468587244906</v>
      </c>
      <c r="D56" s="3">
        <f>(D35/657909.5)</f>
        <v>0.71279712483251878</v>
      </c>
    </row>
    <row r="57" spans="1:6" x14ac:dyDescent="0.3">
      <c r="D57" s="45"/>
    </row>
    <row r="58" spans="1:6" x14ac:dyDescent="0.3">
      <c r="C58" s="45">
        <f>C54-C27</f>
        <v>0</v>
      </c>
      <c r="D58" s="45"/>
    </row>
    <row r="59" spans="1:6" x14ac:dyDescent="0.3">
      <c r="A59" s="27"/>
      <c r="D59" s="45"/>
    </row>
    <row r="60" spans="1:6" x14ac:dyDescent="0.3">
      <c r="D60" s="45"/>
    </row>
    <row r="61" spans="1:6" ht="41.25" customHeight="1" x14ac:dyDescent="0.3">
      <c r="A61" s="116" t="s">
        <v>122</v>
      </c>
      <c r="B61" s="117"/>
      <c r="C61" s="117"/>
      <c r="D61" s="117"/>
    </row>
    <row r="62" spans="1:6" x14ac:dyDescent="0.3">
      <c r="D62" s="45"/>
    </row>
    <row r="63" spans="1:6" x14ac:dyDescent="0.3">
      <c r="D63" s="45"/>
    </row>
    <row r="64" spans="1:6" x14ac:dyDescent="0.3">
      <c r="D64" s="45"/>
    </row>
    <row r="65" spans="4:4" x14ac:dyDescent="0.3">
      <c r="D65" s="45"/>
    </row>
    <row r="66" spans="4:4" x14ac:dyDescent="0.3">
      <c r="D66" s="45"/>
    </row>
  </sheetData>
  <mergeCells count="1">
    <mergeCell ref="A61:D61"/>
  </mergeCells>
  <phoneticPr fontId="2" type="noConversion"/>
  <conditionalFormatting sqref="C55:D55">
    <cfRule type="cellIs" dxfId="1" priority="1" stopIfTrue="1" operator="equal">
      <formula>0</formula>
    </cfRule>
  </conditionalFormatting>
  <printOptions horizontalCentered="1" verticalCentered="1"/>
  <pageMargins left="0.39370078740157483" right="0" top="0.51181102362204722" bottom="0.78740157480314965" header="0.35433070866141736" footer="0.31496062992125984"/>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
  <sheetViews>
    <sheetView zoomScaleNormal="100" workbookViewId="0">
      <pane xSplit="2" ySplit="8" topLeftCell="C9" activePane="bottomRight" state="frozen"/>
      <selection activeCell="I8" sqref="I8"/>
      <selection pane="topRight" activeCell="I8" sqref="I8"/>
      <selection pane="bottomLeft" activeCell="I8" sqref="I8"/>
      <selection pane="bottomRight" activeCell="A3" sqref="A3"/>
    </sheetView>
  </sheetViews>
  <sheetFormatPr defaultColWidth="9.375" defaultRowHeight="13.8" x14ac:dyDescent="0.3"/>
  <cols>
    <col min="1" max="1" width="49.5" style="17" customWidth="1"/>
    <col min="2" max="2" width="5.375" style="17" bestFit="1" customWidth="1"/>
    <col min="3" max="7" width="23" style="46" customWidth="1"/>
    <col min="8" max="8" width="23" style="3" customWidth="1"/>
    <col min="9" max="9" width="10.125" style="46" bestFit="1" customWidth="1"/>
    <col min="10" max="46" width="9.375" style="46"/>
    <col min="47" max="16384" width="9.375" style="17"/>
  </cols>
  <sheetData>
    <row r="1" spans="1:46" ht="14.4" x14ac:dyDescent="0.3">
      <c r="A1" s="1" t="s">
        <v>29</v>
      </c>
      <c r="B1" s="2"/>
      <c r="H1" s="4" t="str">
        <f>'Income Stt'!G1</f>
        <v>Date : 20 · 02 · 2017</v>
      </c>
    </row>
    <row r="2" spans="1:46" ht="14.4" x14ac:dyDescent="0.3">
      <c r="A2" s="5" t="s">
        <v>50</v>
      </c>
      <c r="B2" s="2"/>
    </row>
    <row r="3" spans="1:46" ht="14.4" x14ac:dyDescent="0.3">
      <c r="A3" s="5" t="s">
        <v>131</v>
      </c>
      <c r="B3" s="2"/>
    </row>
    <row r="5" spans="1:46" s="53" customFormat="1" x14ac:dyDescent="0.3">
      <c r="C5" s="118" t="s">
        <v>74</v>
      </c>
      <c r="D5" s="118"/>
      <c r="E5" s="118"/>
      <c r="F5" s="118"/>
      <c r="G5" s="118"/>
      <c r="H5" s="119" t="s">
        <v>75</v>
      </c>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row>
    <row r="6" spans="1:46" s="53" customFormat="1" x14ac:dyDescent="0.3">
      <c r="C6" s="2"/>
      <c r="D6" s="113" t="s">
        <v>76</v>
      </c>
      <c r="E6" s="113"/>
      <c r="F6" s="113"/>
      <c r="G6" s="99" t="s">
        <v>30</v>
      </c>
      <c r="H6" s="119"/>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56"/>
      <c r="AP6" s="56"/>
      <c r="AQ6" s="56"/>
      <c r="AR6" s="56"/>
      <c r="AS6" s="56"/>
      <c r="AT6" s="56"/>
    </row>
    <row r="7" spans="1:46" s="57" customFormat="1" ht="27.6" x14ac:dyDescent="0.3">
      <c r="A7" s="101"/>
      <c r="B7" s="6"/>
      <c r="C7" s="7" t="s">
        <v>18</v>
      </c>
      <c r="D7" s="7" t="s">
        <v>19</v>
      </c>
      <c r="E7" s="7" t="s">
        <v>115</v>
      </c>
      <c r="F7" s="7" t="s">
        <v>114</v>
      </c>
      <c r="G7" s="7" t="s">
        <v>21</v>
      </c>
      <c r="H7" s="119"/>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row>
    <row r="8" spans="1:46" s="53" customFormat="1" x14ac:dyDescent="0.3">
      <c r="C8" s="99" t="s">
        <v>1</v>
      </c>
      <c r="D8" s="99" t="s">
        <v>1</v>
      </c>
      <c r="E8" s="99" t="s">
        <v>1</v>
      </c>
      <c r="F8" s="99" t="s">
        <v>1</v>
      </c>
      <c r="G8" s="99" t="s">
        <v>1</v>
      </c>
      <c r="H8" s="99" t="s">
        <v>1</v>
      </c>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row>
    <row r="9" spans="1:46" s="55" customFormat="1" x14ac:dyDescent="0.3">
      <c r="A9" s="36" t="s">
        <v>120</v>
      </c>
      <c r="C9" s="59">
        <v>65791</v>
      </c>
      <c r="D9" s="59">
        <v>3772</v>
      </c>
      <c r="E9" s="59">
        <v>29</v>
      </c>
      <c r="F9" s="59">
        <v>4110</v>
      </c>
      <c r="G9" s="59">
        <v>395254</v>
      </c>
      <c r="H9" s="37">
        <f>SUM(C9:G9)</f>
        <v>468956</v>
      </c>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row>
    <row r="10" spans="1:46" s="55" customFormat="1" ht="5.25" customHeight="1" x14ac:dyDescent="0.3">
      <c r="A10" s="36"/>
      <c r="C10" s="59"/>
      <c r="D10" s="59"/>
      <c r="E10" s="59"/>
      <c r="F10" s="59"/>
      <c r="G10" s="59"/>
      <c r="H10" s="37"/>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row>
    <row r="11" spans="1:46" s="64" customFormat="1" x14ac:dyDescent="0.3">
      <c r="A11" s="38" t="s">
        <v>69</v>
      </c>
      <c r="B11" s="61"/>
      <c r="C11" s="62">
        <v>0</v>
      </c>
      <c r="D11" s="62">
        <v>0</v>
      </c>
      <c r="E11" s="62">
        <v>0</v>
      </c>
      <c r="F11" s="62">
        <v>0</v>
      </c>
      <c r="G11" s="62">
        <f>'Income Stt'!F31</f>
        <v>83090</v>
      </c>
      <c r="H11" s="21">
        <f>SUM(C11:G11)</f>
        <v>83090</v>
      </c>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row>
    <row r="12" spans="1:46" s="64" customFormat="1" ht="27.6" hidden="1" x14ac:dyDescent="0.3">
      <c r="A12" s="85" t="s">
        <v>104</v>
      </c>
      <c r="C12" s="65">
        <v>0</v>
      </c>
      <c r="D12" s="65">
        <v>0</v>
      </c>
      <c r="E12" s="65">
        <f>'Income Stt'!F26</f>
        <v>0</v>
      </c>
      <c r="F12" s="65">
        <v>0</v>
      </c>
      <c r="G12" s="65">
        <v>0</v>
      </c>
      <c r="H12" s="86">
        <f>SUM(C12:G12)</f>
        <v>0</v>
      </c>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row>
    <row r="13" spans="1:46" s="64" customFormat="1" x14ac:dyDescent="0.3">
      <c r="A13" s="71" t="s">
        <v>105</v>
      </c>
      <c r="B13" s="66"/>
      <c r="C13" s="54">
        <v>0</v>
      </c>
      <c r="D13" s="54">
        <v>0</v>
      </c>
      <c r="E13" s="54">
        <v>0</v>
      </c>
      <c r="F13" s="54">
        <f>'Income Stt'!F27</f>
        <v>2548</v>
      </c>
      <c r="G13" s="54">
        <v>0</v>
      </c>
      <c r="H13" s="32">
        <f>SUM(C13:G13)</f>
        <v>2548</v>
      </c>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row>
    <row r="14" spans="1:46" s="73" customFormat="1" x14ac:dyDescent="0.3">
      <c r="A14" s="72" t="s">
        <v>70</v>
      </c>
      <c r="C14" s="40">
        <f t="shared" ref="C14:H14" si="0">SUM(C11:C13)</f>
        <v>0</v>
      </c>
      <c r="D14" s="40">
        <f t="shared" si="0"/>
        <v>0</v>
      </c>
      <c r="E14" s="40">
        <f t="shared" si="0"/>
        <v>0</v>
      </c>
      <c r="F14" s="40">
        <f>SUM(F11:F13)</f>
        <v>2548</v>
      </c>
      <c r="G14" s="40">
        <f t="shared" si="0"/>
        <v>83090</v>
      </c>
      <c r="H14" s="40">
        <f t="shared" si="0"/>
        <v>85638</v>
      </c>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row>
    <row r="15" spans="1:46" s="64" customFormat="1" x14ac:dyDescent="0.3">
      <c r="A15" s="70"/>
      <c r="C15" s="65"/>
      <c r="D15" s="65"/>
      <c r="E15" s="65"/>
      <c r="F15" s="65"/>
      <c r="G15" s="65"/>
      <c r="H15" s="40"/>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row>
    <row r="16" spans="1:46" s="64" customFormat="1" x14ac:dyDescent="0.3">
      <c r="A16" s="72" t="s">
        <v>71</v>
      </c>
      <c r="C16" s="65"/>
      <c r="D16" s="65"/>
      <c r="E16" s="65"/>
      <c r="F16" s="65"/>
      <c r="G16" s="65"/>
      <c r="H16" s="40"/>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row>
    <row r="17" spans="1:46" s="64" customFormat="1" x14ac:dyDescent="0.3">
      <c r="A17" s="75" t="s">
        <v>59</v>
      </c>
      <c r="B17" s="76"/>
      <c r="C17" s="77">
        <v>0</v>
      </c>
      <c r="D17" s="77">
        <v>0</v>
      </c>
      <c r="E17" s="77">
        <v>0</v>
      </c>
      <c r="F17" s="77">
        <v>0</v>
      </c>
      <c r="G17" s="77">
        <f>-16448-16447</f>
        <v>-32895</v>
      </c>
      <c r="H17" s="78">
        <f>SUM(C17:G17)</f>
        <v>-32895</v>
      </c>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row>
    <row r="18" spans="1:46" s="64" customFormat="1" x14ac:dyDescent="0.3">
      <c r="A18" s="72" t="s">
        <v>72</v>
      </c>
      <c r="C18" s="40">
        <f>C17</f>
        <v>0</v>
      </c>
      <c r="D18" s="40">
        <f>D17</f>
        <v>0</v>
      </c>
      <c r="E18" s="40">
        <v>0</v>
      </c>
      <c r="F18" s="40">
        <f>F17</f>
        <v>0</v>
      </c>
      <c r="G18" s="40">
        <f>G17</f>
        <v>-32895</v>
      </c>
      <c r="H18" s="40">
        <f>H17</f>
        <v>-32895</v>
      </c>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row>
    <row r="19" spans="1:46" s="64" customFormat="1" ht="8.25" customHeight="1" x14ac:dyDescent="0.3">
      <c r="A19" s="67"/>
      <c r="C19" s="65"/>
      <c r="D19" s="65"/>
      <c r="E19" s="65"/>
      <c r="F19" s="65"/>
      <c r="G19" s="65"/>
      <c r="H19" s="40"/>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row>
    <row r="20" spans="1:46" s="55" customFormat="1" ht="14.4" thickBot="1" x14ac:dyDescent="0.35">
      <c r="A20" s="36" t="s">
        <v>132</v>
      </c>
      <c r="C20" s="39">
        <f t="shared" ref="C20:H20" si="1">C9+C14+C18</f>
        <v>65791</v>
      </c>
      <c r="D20" s="39">
        <f t="shared" si="1"/>
        <v>3772</v>
      </c>
      <c r="E20" s="39">
        <f t="shared" si="1"/>
        <v>29</v>
      </c>
      <c r="F20" s="39">
        <f t="shared" si="1"/>
        <v>6658</v>
      </c>
      <c r="G20" s="39">
        <f t="shared" si="1"/>
        <v>445449</v>
      </c>
      <c r="H20" s="39">
        <f t="shared" si="1"/>
        <v>521699</v>
      </c>
      <c r="I20" s="59"/>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row>
    <row r="21" spans="1:46" ht="14.4" thickTop="1" x14ac:dyDescent="0.3">
      <c r="H21" s="84">
        <f>H20-'Balance Sheet'!C35</f>
        <v>0</v>
      </c>
    </row>
    <row r="23" spans="1:46" s="55" customFormat="1" x14ac:dyDescent="0.3">
      <c r="A23" s="36" t="s">
        <v>103</v>
      </c>
      <c r="C23" s="59">
        <v>65791</v>
      </c>
      <c r="D23" s="59">
        <v>3772</v>
      </c>
      <c r="E23" s="59">
        <v>30</v>
      </c>
      <c r="F23" s="59">
        <v>2512</v>
      </c>
      <c r="G23" s="59">
        <v>333529</v>
      </c>
      <c r="H23" s="37">
        <f>SUM(C23:G23)</f>
        <v>405634</v>
      </c>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row>
    <row r="24" spans="1:46" s="55" customFormat="1" hidden="1" x14ac:dyDescent="0.3">
      <c r="A24" s="55" t="s">
        <v>73</v>
      </c>
      <c r="C24" s="54">
        <v>0</v>
      </c>
      <c r="D24" s="54">
        <v>0</v>
      </c>
      <c r="E24" s="54"/>
      <c r="F24" s="54">
        <v>0</v>
      </c>
      <c r="G24" s="54">
        <v>0</v>
      </c>
      <c r="H24" s="79">
        <f>SUM(C24:G24)</f>
        <v>0</v>
      </c>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row>
    <row r="25" spans="1:46" s="55" customFormat="1" ht="6" customHeight="1" x14ac:dyDescent="0.3">
      <c r="A25" s="36"/>
      <c r="C25" s="59"/>
      <c r="D25" s="59"/>
      <c r="E25" s="59"/>
      <c r="F25" s="59"/>
      <c r="G25" s="59"/>
      <c r="H25" s="37"/>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row>
    <row r="26" spans="1:46" s="64" customFormat="1" x14ac:dyDescent="0.3">
      <c r="A26" s="38" t="s">
        <v>69</v>
      </c>
      <c r="B26" s="61"/>
      <c r="C26" s="62">
        <v>0</v>
      </c>
      <c r="D26" s="62">
        <v>0</v>
      </c>
      <c r="E26" s="62">
        <v>0</v>
      </c>
      <c r="F26" s="62">
        <v>0</v>
      </c>
      <c r="G26" s="62">
        <f>'Income Stt'!G31</f>
        <v>64900</v>
      </c>
      <c r="H26" s="21">
        <f>SUM(C26:G26)</f>
        <v>64900</v>
      </c>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row>
    <row r="27" spans="1:46" s="64" customFormat="1" ht="27.6" hidden="1" x14ac:dyDescent="0.3">
      <c r="A27" s="85" t="s">
        <v>104</v>
      </c>
      <c r="C27" s="65">
        <v>0</v>
      </c>
      <c r="D27" s="65">
        <v>0</v>
      </c>
      <c r="E27" s="65">
        <f>'Income Stt'!G26</f>
        <v>0</v>
      </c>
      <c r="F27" s="65">
        <v>0</v>
      </c>
      <c r="G27" s="65">
        <v>0</v>
      </c>
      <c r="H27" s="86">
        <f>SUM(C27:G27)</f>
        <v>0</v>
      </c>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row>
    <row r="28" spans="1:46" s="64" customFormat="1" x14ac:dyDescent="0.3">
      <c r="A28" s="71" t="s">
        <v>105</v>
      </c>
      <c r="B28" s="66"/>
      <c r="C28" s="54">
        <v>0</v>
      </c>
      <c r="D28" s="54">
        <v>0</v>
      </c>
      <c r="E28" s="54">
        <v>0</v>
      </c>
      <c r="F28" s="54">
        <f>'Income Stt'!G27</f>
        <v>3271</v>
      </c>
      <c r="G28" s="54">
        <v>0</v>
      </c>
      <c r="H28" s="32">
        <f>SUM(C28:G28)</f>
        <v>3271</v>
      </c>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row>
    <row r="29" spans="1:46" s="64" customFormat="1" x14ac:dyDescent="0.3">
      <c r="A29" s="72" t="s">
        <v>70</v>
      </c>
      <c r="C29" s="40">
        <f t="shared" ref="C29:H29" si="2">SUM(C26:C28)</f>
        <v>0</v>
      </c>
      <c r="D29" s="40">
        <f t="shared" si="2"/>
        <v>0</v>
      </c>
      <c r="E29" s="40">
        <f t="shared" si="2"/>
        <v>0</v>
      </c>
      <c r="F29" s="40">
        <f t="shared" si="2"/>
        <v>3271</v>
      </c>
      <c r="G29" s="40">
        <f t="shared" si="2"/>
        <v>64900</v>
      </c>
      <c r="H29" s="40">
        <f t="shared" si="2"/>
        <v>68171</v>
      </c>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row>
    <row r="30" spans="1:46" s="64" customFormat="1" x14ac:dyDescent="0.3">
      <c r="A30" s="70"/>
      <c r="C30" s="65"/>
      <c r="D30" s="65"/>
      <c r="E30" s="65"/>
      <c r="F30" s="65"/>
      <c r="G30" s="65"/>
      <c r="H30" s="40"/>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row>
    <row r="31" spans="1:46" s="64" customFormat="1" x14ac:dyDescent="0.3">
      <c r="A31" s="72" t="s">
        <v>71</v>
      </c>
      <c r="C31" s="65"/>
      <c r="D31" s="65"/>
      <c r="E31" s="65"/>
      <c r="F31" s="65"/>
      <c r="G31" s="65"/>
      <c r="H31" s="40"/>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row>
    <row r="32" spans="1:46" s="64" customFormat="1" x14ac:dyDescent="0.3">
      <c r="A32" s="75" t="s">
        <v>59</v>
      </c>
      <c r="B32" s="76"/>
      <c r="C32" s="77">
        <v>0</v>
      </c>
      <c r="D32" s="77">
        <v>0</v>
      </c>
      <c r="E32" s="77">
        <v>0</v>
      </c>
      <c r="F32" s="77">
        <v>0</v>
      </c>
      <c r="G32" s="77">
        <v>-32896</v>
      </c>
      <c r="H32" s="78">
        <f>SUM(C32:G32)</f>
        <v>-32896</v>
      </c>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row>
    <row r="33" spans="1:46" s="64" customFormat="1" x14ac:dyDescent="0.3">
      <c r="A33" s="72" t="s">
        <v>72</v>
      </c>
      <c r="C33" s="40">
        <f>C32</f>
        <v>0</v>
      </c>
      <c r="D33" s="40">
        <f>D32</f>
        <v>0</v>
      </c>
      <c r="E33" s="40">
        <v>0</v>
      </c>
      <c r="F33" s="40">
        <f>F32</f>
        <v>0</v>
      </c>
      <c r="G33" s="40">
        <f>G32</f>
        <v>-32896</v>
      </c>
      <c r="H33" s="40">
        <f>H32</f>
        <v>-32896</v>
      </c>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row>
    <row r="34" spans="1:46" s="64" customFormat="1" ht="7.5" customHeight="1" x14ac:dyDescent="0.3">
      <c r="A34" s="68"/>
      <c r="C34" s="65"/>
      <c r="D34" s="65"/>
      <c r="E34" s="65"/>
      <c r="F34" s="65"/>
      <c r="G34" s="65"/>
      <c r="H34" s="37"/>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row>
    <row r="35" spans="1:46" s="55" customFormat="1" ht="14.4" thickBot="1" x14ac:dyDescent="0.35">
      <c r="A35" s="36" t="s">
        <v>133</v>
      </c>
      <c r="C35" s="39">
        <f t="shared" ref="C35:H35" si="3">C23+C29+C33</f>
        <v>65791</v>
      </c>
      <c r="D35" s="39">
        <f t="shared" si="3"/>
        <v>3772</v>
      </c>
      <c r="E35" s="39">
        <f t="shared" si="3"/>
        <v>30</v>
      </c>
      <c r="F35" s="39">
        <f t="shared" si="3"/>
        <v>5783</v>
      </c>
      <c r="G35" s="39">
        <f t="shared" si="3"/>
        <v>365533</v>
      </c>
      <c r="H35" s="39">
        <f t="shared" si="3"/>
        <v>440909</v>
      </c>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row>
    <row r="36" spans="1:46" ht="14.4" thickTop="1" x14ac:dyDescent="0.3">
      <c r="H36" s="90"/>
      <c r="I36" s="91"/>
    </row>
    <row r="37" spans="1:46" x14ac:dyDescent="0.3">
      <c r="H37" s="84">
        <f>H35-'Balance Sheet'!D35</f>
        <v>-28047</v>
      </c>
    </row>
    <row r="41" spans="1:46" ht="32.25" customHeight="1" x14ac:dyDescent="0.3">
      <c r="A41" s="116" t="s">
        <v>121</v>
      </c>
      <c r="B41" s="117"/>
      <c r="C41" s="117"/>
      <c r="D41" s="117"/>
      <c r="E41" s="117"/>
      <c r="F41" s="117"/>
      <c r="G41" s="117"/>
      <c r="H41" s="117"/>
    </row>
    <row r="42" spans="1:46" x14ac:dyDescent="0.3">
      <c r="J42" s="81">
        <f>205+106-78</f>
        <v>233</v>
      </c>
    </row>
    <row r="43" spans="1:46" x14ac:dyDescent="0.3">
      <c r="J43" s="81">
        <f>J42*4</f>
        <v>932</v>
      </c>
    </row>
    <row r="44" spans="1:46" x14ac:dyDescent="0.3">
      <c r="J44" s="81">
        <v>695</v>
      </c>
    </row>
  </sheetData>
  <mergeCells count="4">
    <mergeCell ref="D6:F6"/>
    <mergeCell ref="C5:G5"/>
    <mergeCell ref="H5:H7"/>
    <mergeCell ref="A41:H41"/>
  </mergeCells>
  <phoneticPr fontId="2" type="noConversion"/>
  <conditionalFormatting sqref="H21 H36">
    <cfRule type="cellIs" dxfId="0" priority="1" stopIfTrue="1" operator="equal">
      <formula>0</formula>
    </cfRule>
  </conditionalFormatting>
  <printOptions horizontalCentered="1" verticalCentered="1"/>
  <pageMargins left="0.59055118110236227" right="0" top="0.39370078740157483" bottom="0.19685039370078741" header="0.35433070866141736" footer="0.31496062992125984"/>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workbookViewId="0">
      <selection activeCell="F18" sqref="F18"/>
    </sheetView>
  </sheetViews>
  <sheetFormatPr defaultColWidth="9.375" defaultRowHeight="13.8" x14ac:dyDescent="0.3"/>
  <cols>
    <col min="1" max="1" width="54.625" style="17" customWidth="1"/>
    <col min="2" max="2" width="3" style="53" customWidth="1"/>
    <col min="3" max="4" width="23.125" style="45" customWidth="1"/>
    <col min="5" max="16384" width="9.375" style="17"/>
  </cols>
  <sheetData>
    <row r="1" spans="1:29" ht="14.4" x14ac:dyDescent="0.3">
      <c r="A1" s="1" t="s">
        <v>29</v>
      </c>
      <c r="B1" s="2"/>
      <c r="D1" s="52" t="str">
        <f>'Income Stt'!G1</f>
        <v>Date : 20 · 02 · 2017</v>
      </c>
      <c r="E1" s="46"/>
      <c r="F1" s="46"/>
      <c r="G1" s="46"/>
      <c r="H1" s="46"/>
      <c r="I1" s="46"/>
      <c r="J1" s="46"/>
      <c r="K1" s="46"/>
      <c r="L1" s="46"/>
      <c r="M1" s="46"/>
      <c r="N1" s="46"/>
      <c r="O1" s="46"/>
      <c r="P1" s="46"/>
      <c r="Q1" s="46"/>
      <c r="R1" s="46"/>
      <c r="S1" s="46"/>
      <c r="T1" s="46"/>
      <c r="U1" s="46"/>
      <c r="V1" s="46"/>
      <c r="W1" s="46"/>
      <c r="X1" s="46"/>
      <c r="Y1" s="46"/>
      <c r="Z1" s="46"/>
      <c r="AA1" s="46"/>
      <c r="AB1" s="46"/>
      <c r="AC1" s="46"/>
    </row>
    <row r="2" spans="1:29" ht="14.4" x14ac:dyDescent="0.3">
      <c r="A2" s="5" t="s">
        <v>51</v>
      </c>
      <c r="B2" s="2"/>
      <c r="E2" s="46"/>
      <c r="F2" s="46"/>
      <c r="G2" s="46"/>
      <c r="H2" s="46"/>
      <c r="I2" s="46"/>
      <c r="J2" s="46"/>
      <c r="K2" s="46"/>
      <c r="L2" s="46"/>
      <c r="M2" s="46"/>
      <c r="N2" s="46"/>
      <c r="O2" s="46"/>
      <c r="P2" s="46"/>
      <c r="Q2" s="46"/>
      <c r="R2" s="46"/>
      <c r="S2" s="46"/>
      <c r="T2" s="46"/>
      <c r="U2" s="46"/>
      <c r="V2" s="46"/>
      <c r="W2" s="46"/>
      <c r="X2" s="46"/>
      <c r="Y2" s="46"/>
      <c r="Z2" s="46"/>
      <c r="AA2" s="46"/>
      <c r="AB2" s="46"/>
      <c r="AC2" s="46"/>
    </row>
    <row r="3" spans="1:29" ht="14.4" x14ac:dyDescent="0.3">
      <c r="A3" s="5" t="str">
        <f>'Changes in Equity'!A3</f>
        <v>FOR THE FINANCIAL PERIOD ENDED 31 DECEMBER 2016</v>
      </c>
      <c r="B3" s="2"/>
      <c r="E3" s="46"/>
      <c r="F3" s="46"/>
      <c r="G3" s="46"/>
      <c r="H3" s="46"/>
      <c r="I3" s="46"/>
      <c r="J3" s="46"/>
      <c r="K3" s="46"/>
      <c r="L3" s="46"/>
      <c r="M3" s="46"/>
      <c r="N3" s="46"/>
      <c r="O3" s="46"/>
      <c r="P3" s="46"/>
      <c r="Q3" s="46"/>
      <c r="R3" s="46"/>
      <c r="S3" s="46"/>
      <c r="T3" s="46"/>
      <c r="U3" s="46"/>
      <c r="V3" s="46"/>
      <c r="W3" s="46"/>
      <c r="X3" s="46"/>
      <c r="Y3" s="46"/>
      <c r="Z3" s="46"/>
      <c r="AA3" s="46"/>
      <c r="AB3" s="46"/>
      <c r="AC3" s="46"/>
    </row>
    <row r="5" spans="1:29" x14ac:dyDescent="0.3">
      <c r="C5" s="120" t="str">
        <f>'Income Stt'!F5</f>
        <v>6 months ended</v>
      </c>
      <c r="D5" s="120"/>
    </row>
    <row r="6" spans="1:29" x14ac:dyDescent="0.3">
      <c r="B6" s="2"/>
      <c r="C6" s="11">
        <f>'Income Stt'!F6</f>
        <v>42735</v>
      </c>
      <c r="D6" s="11">
        <f>'Income Stt'!G6</f>
        <v>42369</v>
      </c>
    </row>
    <row r="7" spans="1:29" x14ac:dyDescent="0.3">
      <c r="C7" s="19" t="s">
        <v>1</v>
      </c>
      <c r="D7" s="19" t="s">
        <v>1</v>
      </c>
    </row>
    <row r="8" spans="1:29" ht="3.75" customHeight="1" x14ac:dyDescent="0.3">
      <c r="D8" s="18"/>
    </row>
    <row r="9" spans="1:29" x14ac:dyDescent="0.3">
      <c r="A9" s="9" t="s">
        <v>34</v>
      </c>
    </row>
    <row r="10" spans="1:29" x14ac:dyDescent="0.3">
      <c r="A10" s="17" t="s">
        <v>5</v>
      </c>
      <c r="C10" s="45">
        <f>'Income Stt'!F18</f>
        <v>112379</v>
      </c>
      <c r="D10" s="45">
        <f>'Income Stt'!G18</f>
        <v>88832</v>
      </c>
    </row>
    <row r="12" spans="1:29" x14ac:dyDescent="0.3">
      <c r="A12" s="9" t="s">
        <v>35</v>
      </c>
    </row>
    <row r="13" spans="1:29" x14ac:dyDescent="0.3">
      <c r="A13" s="88" t="s">
        <v>81</v>
      </c>
      <c r="C13" s="45">
        <v>17531</v>
      </c>
      <c r="D13" s="45">
        <v>15945</v>
      </c>
    </row>
    <row r="14" spans="1:29" x14ac:dyDescent="0.3">
      <c r="A14" s="88" t="s">
        <v>77</v>
      </c>
      <c r="C14" s="109">
        <v>735</v>
      </c>
      <c r="D14" s="45">
        <v>594</v>
      </c>
    </row>
    <row r="15" spans="1:29" hidden="1" x14ac:dyDescent="0.3">
      <c r="A15" s="88" t="s">
        <v>78</v>
      </c>
      <c r="C15" s="45">
        <v>0</v>
      </c>
    </row>
    <row r="16" spans="1:29" x14ac:dyDescent="0.3">
      <c r="A16" s="88" t="s">
        <v>79</v>
      </c>
      <c r="C16" s="45">
        <v>-2118</v>
      </c>
      <c r="D16" s="45">
        <v>-1829</v>
      </c>
      <c r="G16" s="92"/>
    </row>
    <row r="17" spans="1:6" x14ac:dyDescent="0.3">
      <c r="A17" s="88" t="s">
        <v>40</v>
      </c>
      <c r="C17" s="45">
        <v>-2656</v>
      </c>
      <c r="D17" s="45">
        <v>-1605</v>
      </c>
    </row>
    <row r="18" spans="1:6" x14ac:dyDescent="0.3">
      <c r="A18" s="110" t="s">
        <v>124</v>
      </c>
      <c r="C18" s="45">
        <v>-2489</v>
      </c>
      <c r="D18" s="45">
        <v>8</v>
      </c>
    </row>
    <row r="19" spans="1:6" x14ac:dyDescent="0.3">
      <c r="A19" s="97" t="s">
        <v>116</v>
      </c>
      <c r="C19" s="45">
        <v>-34</v>
      </c>
      <c r="D19" s="45">
        <v>-102</v>
      </c>
    </row>
    <row r="20" spans="1:6" hidden="1" x14ac:dyDescent="0.3">
      <c r="A20" s="93" t="s">
        <v>107</v>
      </c>
    </row>
    <row r="21" spans="1:6" hidden="1" x14ac:dyDescent="0.3">
      <c r="A21" s="93" t="s">
        <v>106</v>
      </c>
    </row>
    <row r="22" spans="1:6" x14ac:dyDescent="0.3">
      <c r="A22" s="88" t="s">
        <v>38</v>
      </c>
      <c r="C22" s="45">
        <v>2169</v>
      </c>
      <c r="D22" s="45">
        <v>1557</v>
      </c>
    </row>
    <row r="23" spans="1:6" x14ac:dyDescent="0.3">
      <c r="A23" s="88" t="s">
        <v>91</v>
      </c>
      <c r="C23" s="45">
        <v>340</v>
      </c>
      <c r="D23" s="45">
        <v>240</v>
      </c>
    </row>
    <row r="24" spans="1:6" hidden="1" x14ac:dyDescent="0.3">
      <c r="A24" s="88" t="s">
        <v>108</v>
      </c>
    </row>
    <row r="25" spans="1:6" x14ac:dyDescent="0.3">
      <c r="A25" s="88" t="s">
        <v>80</v>
      </c>
      <c r="C25" s="45">
        <v>268</v>
      </c>
      <c r="D25" s="45">
        <v>52</v>
      </c>
    </row>
    <row r="26" spans="1:6" x14ac:dyDescent="0.3">
      <c r="A26" s="88" t="s">
        <v>113</v>
      </c>
      <c r="C26" s="45">
        <v>-1</v>
      </c>
      <c r="D26" s="45">
        <v>-70</v>
      </c>
    </row>
    <row r="27" spans="1:6" x14ac:dyDescent="0.3">
      <c r="A27" s="110" t="s">
        <v>134</v>
      </c>
      <c r="C27" s="45">
        <v>208</v>
      </c>
      <c r="D27" s="45">
        <v>-12</v>
      </c>
    </row>
    <row r="28" spans="1:6" x14ac:dyDescent="0.3">
      <c r="A28" s="89" t="s">
        <v>109</v>
      </c>
      <c r="C28" s="45">
        <v>2574</v>
      </c>
      <c r="D28" s="45">
        <v>2333</v>
      </c>
    </row>
    <row r="29" spans="1:6" x14ac:dyDescent="0.3">
      <c r="A29" s="88" t="s">
        <v>110</v>
      </c>
      <c r="C29" s="45">
        <v>83</v>
      </c>
      <c r="D29" s="45">
        <v>432</v>
      </c>
    </row>
    <row r="30" spans="1:6" x14ac:dyDescent="0.3">
      <c r="A30" s="89" t="s">
        <v>82</v>
      </c>
      <c r="C30" s="45">
        <v>1247</v>
      </c>
      <c r="D30" s="45">
        <v>616</v>
      </c>
    </row>
    <row r="31" spans="1:6" x14ac:dyDescent="0.3">
      <c r="C31" s="47"/>
      <c r="D31" s="47"/>
    </row>
    <row r="32" spans="1:6" s="9" customFormat="1" x14ac:dyDescent="0.3">
      <c r="A32" s="9" t="s">
        <v>83</v>
      </c>
      <c r="B32" s="2"/>
      <c r="C32" s="8">
        <f>SUM(C10:C31)</f>
        <v>130236</v>
      </c>
      <c r="D32" s="8">
        <f>SUM(D10:D31)</f>
        <v>106991</v>
      </c>
      <c r="F32" s="17"/>
    </row>
    <row r="34" spans="1:9" x14ac:dyDescent="0.3">
      <c r="A34" s="17" t="s">
        <v>13</v>
      </c>
      <c r="C34" s="45">
        <v>-24717</v>
      </c>
      <c r="D34" s="45">
        <v>-45375</v>
      </c>
    </row>
    <row r="35" spans="1:9" x14ac:dyDescent="0.3">
      <c r="A35" s="17" t="s">
        <v>36</v>
      </c>
      <c r="C35" s="45">
        <v>-15917</v>
      </c>
      <c r="D35" s="45">
        <v>832</v>
      </c>
      <c r="I35" s="111"/>
    </row>
    <row r="36" spans="1:9" x14ac:dyDescent="0.3">
      <c r="A36" s="17" t="s">
        <v>37</v>
      </c>
      <c r="C36" s="45">
        <v>-5129</v>
      </c>
      <c r="D36" s="45">
        <v>65858</v>
      </c>
      <c r="I36" s="111"/>
    </row>
    <row r="37" spans="1:9" x14ac:dyDescent="0.3">
      <c r="A37" s="100"/>
      <c r="C37" s="54"/>
      <c r="D37" s="54"/>
      <c r="I37" s="111"/>
    </row>
    <row r="38" spans="1:9" s="9" customFormat="1" x14ac:dyDescent="0.3">
      <c r="A38" s="9" t="s">
        <v>125</v>
      </c>
      <c r="B38" s="2"/>
      <c r="C38" s="8">
        <f>SUM(C32:C37)</f>
        <v>84473</v>
      </c>
      <c r="D38" s="8">
        <f>SUM(D32:D37)</f>
        <v>128306</v>
      </c>
      <c r="F38" s="17"/>
    </row>
    <row r="40" spans="1:9" x14ac:dyDescent="0.3">
      <c r="A40" s="17" t="s">
        <v>85</v>
      </c>
      <c r="C40" s="45">
        <v>-21495</v>
      </c>
      <c r="D40" s="45">
        <v>-11610</v>
      </c>
    </row>
    <row r="41" spans="1:9" x14ac:dyDescent="0.3">
      <c r="A41" s="17" t="s">
        <v>111</v>
      </c>
      <c r="C41" s="45">
        <v>674</v>
      </c>
      <c r="D41" s="45">
        <v>0</v>
      </c>
    </row>
    <row r="43" spans="1:9" s="9" customFormat="1" ht="14.4" thickBot="1" x14ac:dyDescent="0.35">
      <c r="A43" s="9" t="s">
        <v>135</v>
      </c>
      <c r="B43" s="2"/>
      <c r="C43" s="95">
        <f>SUM(C38:C42)</f>
        <v>63652</v>
      </c>
      <c r="D43" s="95">
        <f>SUM(D38:D42)</f>
        <v>116696</v>
      </c>
      <c r="F43" s="17"/>
    </row>
    <row r="45" spans="1:9" x14ac:dyDescent="0.3">
      <c r="A45" s="9" t="s">
        <v>39</v>
      </c>
    </row>
    <row r="46" spans="1:9" x14ac:dyDescent="0.3">
      <c r="A46" s="98" t="s">
        <v>118</v>
      </c>
      <c r="C46" s="45">
        <v>1899</v>
      </c>
      <c r="D46" s="45">
        <v>0</v>
      </c>
    </row>
    <row r="47" spans="1:9" ht="27.6" x14ac:dyDescent="0.3">
      <c r="A47" s="87" t="s">
        <v>86</v>
      </c>
      <c r="C47" s="45">
        <v>82696</v>
      </c>
      <c r="D47" s="45">
        <v>12000</v>
      </c>
    </row>
    <row r="48" spans="1:9" hidden="1" x14ac:dyDescent="0.3">
      <c r="A48" s="17" t="s">
        <v>112</v>
      </c>
    </row>
    <row r="49" spans="1:6" x14ac:dyDescent="0.3">
      <c r="A49" s="87" t="s">
        <v>94</v>
      </c>
      <c r="C49" s="45">
        <v>109</v>
      </c>
      <c r="D49" s="45">
        <v>72</v>
      </c>
    </row>
    <row r="50" spans="1:6" x14ac:dyDescent="0.3">
      <c r="A50" s="17" t="s">
        <v>87</v>
      </c>
      <c r="C50" s="45">
        <v>2656</v>
      </c>
      <c r="D50" s="45">
        <v>1605</v>
      </c>
    </row>
    <row r="51" spans="1:6" x14ac:dyDescent="0.3">
      <c r="A51" s="17" t="s">
        <v>88</v>
      </c>
      <c r="C51" s="45">
        <v>-19208</v>
      </c>
      <c r="D51" s="45">
        <v>-18294</v>
      </c>
    </row>
    <row r="53" spans="1:6" s="9" customFormat="1" ht="14.4" thickBot="1" x14ac:dyDescent="0.35">
      <c r="A53" s="9" t="s">
        <v>136</v>
      </c>
      <c r="B53" s="2"/>
      <c r="C53" s="95">
        <f>SUM(C46:C52)</f>
        <v>68152</v>
      </c>
      <c r="D53" s="95">
        <f>SUM(D46:D52)</f>
        <v>-4617</v>
      </c>
      <c r="F53" s="17"/>
    </row>
    <row r="55" spans="1:6" x14ac:dyDescent="0.3">
      <c r="A55" s="9" t="s">
        <v>41</v>
      </c>
    </row>
    <row r="56" spans="1:6" x14ac:dyDescent="0.3">
      <c r="A56" s="17" t="s">
        <v>84</v>
      </c>
      <c r="C56" s="45">
        <v>-2169</v>
      </c>
      <c r="D56" s="45">
        <v>-1557</v>
      </c>
    </row>
    <row r="57" spans="1:6" x14ac:dyDescent="0.3">
      <c r="A57" s="17" t="s">
        <v>59</v>
      </c>
      <c r="C57" s="45">
        <f>'Changes in Equity'!G17</f>
        <v>-32895</v>
      </c>
      <c r="D57" s="45">
        <v>-32896</v>
      </c>
    </row>
    <row r="58" spans="1:6" x14ac:dyDescent="0.3">
      <c r="A58" s="17" t="s">
        <v>42</v>
      </c>
      <c r="C58" s="45">
        <v>47856</v>
      </c>
      <c r="D58" s="45">
        <v>32811</v>
      </c>
    </row>
    <row r="59" spans="1:6" x14ac:dyDescent="0.3">
      <c r="A59" s="17" t="s">
        <v>89</v>
      </c>
      <c r="C59" s="45">
        <v>-1360</v>
      </c>
      <c r="D59" s="45">
        <v>-1287</v>
      </c>
      <c r="E59" s="45"/>
    </row>
    <row r="60" spans="1:6" x14ac:dyDescent="0.3">
      <c r="A60" s="17" t="s">
        <v>90</v>
      </c>
      <c r="C60" s="45">
        <v>-189</v>
      </c>
      <c r="D60" s="45">
        <v>-218</v>
      </c>
    </row>
    <row r="62" spans="1:6" s="9" customFormat="1" ht="14.4" thickBot="1" x14ac:dyDescent="0.35">
      <c r="A62" s="9" t="s">
        <v>126</v>
      </c>
      <c r="B62" s="2"/>
      <c r="C62" s="95">
        <f>SUM(C56:C61)</f>
        <v>11243</v>
      </c>
      <c r="D62" s="95">
        <f>SUM(D56:D61)</f>
        <v>-3147</v>
      </c>
      <c r="F62" s="17"/>
    </row>
    <row r="64" spans="1:6" x14ac:dyDescent="0.3">
      <c r="A64" s="111" t="s">
        <v>137</v>
      </c>
      <c r="C64" s="45">
        <f>SUM(C43,C53,C62)</f>
        <v>143047</v>
      </c>
      <c r="D64" s="45">
        <f>SUM(D43,D53,D62)</f>
        <v>108932</v>
      </c>
    </row>
    <row r="65" spans="1:6" ht="18" customHeight="1" x14ac:dyDescent="0.3">
      <c r="A65" s="17" t="s">
        <v>43</v>
      </c>
      <c r="C65" s="47">
        <v>3900</v>
      </c>
      <c r="D65" s="47">
        <v>1828</v>
      </c>
    </row>
    <row r="66" spans="1:6" s="9" customFormat="1" x14ac:dyDescent="0.3">
      <c r="B66" s="2"/>
      <c r="C66" s="8">
        <f>SUM(C64:C65)</f>
        <v>146947</v>
      </c>
      <c r="D66" s="8">
        <f>SUM(D64:D65)</f>
        <v>110760</v>
      </c>
      <c r="F66" s="17"/>
    </row>
    <row r="67" spans="1:6" ht="18" customHeight="1" x14ac:dyDescent="0.3">
      <c r="A67" s="17" t="s">
        <v>44</v>
      </c>
      <c r="C67" s="45">
        <f>'Balance Sheet'!D24</f>
        <v>237069</v>
      </c>
      <c r="D67" s="45">
        <v>137092</v>
      </c>
    </row>
    <row r="68" spans="1:6" s="9" customFormat="1" ht="14.4" thickBot="1" x14ac:dyDescent="0.35">
      <c r="A68" s="9" t="s">
        <v>45</v>
      </c>
      <c r="B68" s="2"/>
      <c r="C68" s="10">
        <f>SUM(C66:C67)</f>
        <v>384016</v>
      </c>
      <c r="D68" s="10">
        <f>SUM(D66:D67)</f>
        <v>247852</v>
      </c>
      <c r="F68" s="17"/>
    </row>
    <row r="69" spans="1:6" ht="14.4" thickTop="1" x14ac:dyDescent="0.3">
      <c r="C69" s="46">
        <f>(C68-'Balance Sheet'!C24)</f>
        <v>0</v>
      </c>
      <c r="D69" s="46"/>
    </row>
    <row r="70" spans="1:6" ht="51" customHeight="1" x14ac:dyDescent="0.3">
      <c r="A70" s="121" t="s">
        <v>123</v>
      </c>
      <c r="B70" s="122"/>
      <c r="C70" s="122"/>
      <c r="D70" s="122"/>
    </row>
  </sheetData>
  <mergeCells count="2">
    <mergeCell ref="C5:D5"/>
    <mergeCell ref="A70:D70"/>
  </mergeCells>
  <phoneticPr fontId="2" type="noConversion"/>
  <printOptions horizontalCentered="1" verticalCentered="1"/>
  <pageMargins left="0.59055118110236227" right="0" top="0.51181102362204722" bottom="0.78740157480314965" header="0.35433070866141736"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Income Stt</vt:lpstr>
      <vt:lpstr>Balance Sheet</vt:lpstr>
      <vt:lpstr>Changes in Equity</vt:lpstr>
      <vt:lpstr>Cash Flow Stt</vt:lpstr>
      <vt:lpstr>'Balance Sheet'!Print_Area</vt:lpstr>
      <vt:lpstr>'Cash Flow Stt'!Print_Area</vt:lpstr>
      <vt:lpstr>'Changes in Equity'!Print_Area</vt:lpstr>
      <vt:lpstr>'Income Stt'!Print_Area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 Yeo, Megan</dc:creator>
  <cp:lastModifiedBy>Meghan Yeo</cp:lastModifiedBy>
  <cp:lastPrinted>2017-02-03T11:18:39Z</cp:lastPrinted>
  <dcterms:created xsi:type="dcterms:W3CDTF">2006-11-03T10:09:35Z</dcterms:created>
  <dcterms:modified xsi:type="dcterms:W3CDTF">2017-02-20T08:52:40Z</dcterms:modified>
</cp:coreProperties>
</file>